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таблица_1" sheetId="8" r:id="rId1"/>
    <sheet name="таблица_2" sheetId="4" r:id="rId2"/>
    <sheet name="таблица_3" sheetId="10" r:id="rId3"/>
    <sheet name="таблица_4" sheetId="12" r:id="rId4"/>
    <sheet name="таблица_5" sheetId="5" r:id="rId5"/>
    <sheet name="таблица_6" sheetId="6" r:id="rId6"/>
    <sheet name="таблица_7" sheetId="13" r:id="rId7"/>
    <sheet name="таблица_8" sheetId="7" r:id="rId8"/>
    <sheet name="Лист2" sheetId="2" r:id="rId9"/>
    <sheet name="Лист3" sheetId="3" r:id="rId10"/>
  </sheets>
  <definedNames>
    <definedName name="_xlnm._FilterDatabase" localSheetId="2" hidden="1">таблица_3!$A$6:$F$13</definedName>
    <definedName name="_xlnm._FilterDatabase" localSheetId="3" hidden="1">таблица_4!$A$7:$Q$14</definedName>
    <definedName name="_xlnm._FilterDatabase" localSheetId="5" hidden="1">таблица_6!$A$4:$X$28</definedName>
    <definedName name="_xlnm.Print_Area" localSheetId="0">таблица_1!$A$1:$F$27</definedName>
    <definedName name="_xlnm.Print_Area" localSheetId="1">таблица_2!$A$1:$N$35</definedName>
    <definedName name="_xlnm.Print_Area" localSheetId="2">таблица_3!$A$1:$E$13</definedName>
    <definedName name="_xlnm.Print_Area" localSheetId="3">таблица_4!$A$1:$P$14</definedName>
    <definedName name="_xlnm.Print_Area" localSheetId="4">таблица_5!$A$1:$W$28</definedName>
    <definedName name="_xlnm.Print_Area" localSheetId="5">таблица_6!$A$1:$D$28</definedName>
    <definedName name="_xlnm.Print_Area" localSheetId="6">таблица_7!$A$1:$K$22</definedName>
    <definedName name="_xlnm.Print_Area" localSheetId="7">таблица_8!$A$1:$M$28</definedName>
  </definedNames>
  <calcPr calcId="162913" calcMode="autoNoTable"/>
</workbook>
</file>

<file path=xl/calcChain.xml><?xml version="1.0" encoding="utf-8"?>
<calcChain xmlns="http://schemas.openxmlformats.org/spreadsheetml/2006/main">
  <c r="E18" i="13" l="1"/>
  <c r="E17" i="13"/>
  <c r="E8" i="13" s="1"/>
  <c r="E16" i="13"/>
  <c r="E15" i="13"/>
  <c r="E14" i="13"/>
  <c r="E13" i="13"/>
  <c r="E9" i="13" s="1"/>
  <c r="E12" i="13"/>
  <c r="E11" i="13"/>
  <c r="E10" i="13"/>
  <c r="J9" i="13"/>
  <c r="I9" i="13"/>
  <c r="H9" i="13"/>
  <c r="G9" i="13"/>
  <c r="F9" i="13"/>
  <c r="J8" i="13"/>
  <c r="I8" i="13"/>
  <c r="H8" i="13"/>
  <c r="G8" i="13"/>
  <c r="F8" i="13"/>
  <c r="E6" i="10"/>
  <c r="D6" i="10"/>
  <c r="C6" i="10"/>
  <c r="B6" i="10"/>
  <c r="W30" i="5" l="1"/>
  <c r="V30" i="5"/>
  <c r="U30" i="5"/>
  <c r="T30" i="5"/>
  <c r="R30" i="5"/>
  <c r="Q30" i="5"/>
  <c r="P30" i="5"/>
  <c r="O30" i="5"/>
  <c r="M30" i="5"/>
  <c r="L30" i="5"/>
  <c r="K30" i="5"/>
  <c r="J30" i="5"/>
  <c r="H30" i="5"/>
  <c r="E30" i="5"/>
  <c r="S28" i="5"/>
  <c r="N28" i="5"/>
  <c r="I28" i="5"/>
  <c r="D28" i="5"/>
  <c r="S27" i="5"/>
  <c r="N27" i="5"/>
  <c r="I27" i="5"/>
  <c r="D27" i="5"/>
  <c r="S26" i="5"/>
  <c r="N26" i="5"/>
  <c r="I26" i="5"/>
  <c r="D26" i="5"/>
  <c r="S25" i="5"/>
  <c r="N25" i="5"/>
  <c r="I25" i="5"/>
  <c r="D25" i="5"/>
  <c r="S24" i="5"/>
  <c r="N24" i="5"/>
  <c r="I24" i="5"/>
  <c r="D24" i="5"/>
  <c r="S23" i="5"/>
  <c r="N23" i="5"/>
  <c r="I23" i="5"/>
  <c r="D23" i="5"/>
  <c r="S22" i="5"/>
  <c r="N22" i="5"/>
  <c r="I22" i="5"/>
  <c r="D22" i="5"/>
  <c r="S21" i="5"/>
  <c r="N21" i="5"/>
  <c r="I21" i="5"/>
  <c r="D21" i="5"/>
  <c r="S20" i="5"/>
  <c r="N20" i="5"/>
  <c r="I20" i="5"/>
  <c r="D20" i="5"/>
  <c r="S19" i="5"/>
  <c r="N19" i="5"/>
  <c r="I19" i="5"/>
  <c r="G19" i="5"/>
  <c r="D19" i="5"/>
  <c r="S18" i="5"/>
  <c r="N18" i="5"/>
  <c r="I18" i="5"/>
  <c r="D18" i="5"/>
  <c r="S17" i="5"/>
  <c r="N17" i="5"/>
  <c r="I17" i="5"/>
  <c r="D17" i="5"/>
  <c r="S16" i="5"/>
  <c r="N16" i="5"/>
  <c r="I16" i="5"/>
  <c r="G16" i="5"/>
  <c r="G30" i="5" s="1"/>
  <c r="S15" i="5"/>
  <c r="N15" i="5"/>
  <c r="I15" i="5"/>
  <c r="D15" i="5"/>
  <c r="S14" i="5"/>
  <c r="N14" i="5"/>
  <c r="I14" i="5"/>
  <c r="D14" i="5"/>
  <c r="S13" i="5"/>
  <c r="N13" i="5"/>
  <c r="I13" i="5"/>
  <c r="D13" i="5"/>
  <c r="S12" i="5"/>
  <c r="N12" i="5"/>
  <c r="I12" i="5"/>
  <c r="D12" i="5"/>
  <c r="S11" i="5"/>
  <c r="N11" i="5"/>
  <c r="I11" i="5"/>
  <c r="D11" i="5"/>
  <c r="S10" i="5"/>
  <c r="N10" i="5"/>
  <c r="I10" i="5"/>
  <c r="D10" i="5"/>
  <c r="S9" i="5"/>
  <c r="N9" i="5"/>
  <c r="I9" i="5"/>
  <c r="D9" i="5"/>
  <c r="S8" i="5"/>
  <c r="N8" i="5"/>
  <c r="I8" i="5"/>
  <c r="F8" i="5"/>
  <c r="F30" i="5" s="1"/>
  <c r="S7" i="5"/>
  <c r="S30" i="5" s="1"/>
  <c r="N7" i="5"/>
  <c r="I7" i="5"/>
  <c r="I30" i="5" s="1"/>
  <c r="D7" i="5"/>
  <c r="N30" i="5" l="1"/>
  <c r="D8" i="5"/>
  <c r="D16" i="5"/>
  <c r="D30" i="5" l="1"/>
  <c r="N31" i="5" s="1"/>
  <c r="F35" i="4"/>
  <c r="F34" i="4"/>
  <c r="F33" i="4"/>
  <c r="F32" i="4"/>
  <c r="F31" i="4"/>
  <c r="F30" i="4"/>
  <c r="F29" i="4"/>
  <c r="M28" i="4"/>
  <c r="F28" i="4"/>
  <c r="F27" i="4"/>
  <c r="F26" i="4"/>
  <c r="F25" i="4"/>
  <c r="F24" i="4"/>
  <c r="M23" i="4"/>
  <c r="J23" i="4"/>
  <c r="F23" i="4" s="1"/>
  <c r="F22" i="4"/>
  <c r="F21" i="4"/>
  <c r="F20" i="4"/>
  <c r="F19" i="4"/>
  <c r="F18" i="4"/>
  <c r="F17" i="4"/>
  <c r="F16" i="4"/>
  <c r="F15" i="4"/>
  <c r="F14" i="4"/>
  <c r="F13" i="4"/>
  <c r="F12" i="4"/>
  <c r="J11" i="4"/>
  <c r="F11" i="4" s="1"/>
  <c r="F10" i="4"/>
  <c r="F9" i="4"/>
  <c r="F8" i="4"/>
  <c r="N7" i="4"/>
  <c r="M7" i="4"/>
  <c r="L7" i="4"/>
  <c r="I7" i="4"/>
  <c r="H7" i="4"/>
  <c r="G7" i="4"/>
  <c r="F7" i="4" l="1"/>
  <c r="J7" i="4"/>
</calcChain>
</file>

<file path=xl/sharedStrings.xml><?xml version="1.0" encoding="utf-8"?>
<sst xmlns="http://schemas.openxmlformats.org/spreadsheetml/2006/main" count="747" uniqueCount="297">
  <si>
    <t>Наименование инвестиционного проекта</t>
  </si>
  <si>
    <t>Срок реализации</t>
  </si>
  <si>
    <t>Мощность</t>
  </si>
  <si>
    <t>Юридическое лицо</t>
  </si>
  <si>
    <t>Сметная стоимость инвестиционного проекта</t>
  </si>
  <si>
    <t>Наличие коммуникаций, инфраструктуры, разрешительной и исполнительной документации</t>
  </si>
  <si>
    <t>Займ КРСК/банковский кредит
объем/срок/ставка процента</t>
  </si>
  <si>
    <t>Социально-экономический эффект</t>
  </si>
  <si>
    <t>всего</t>
  </si>
  <si>
    <t>стоимость, включая НДС (млн рублей):</t>
  </si>
  <si>
    <t>СМР</t>
  </si>
  <si>
    <t>оборудование</t>
  </si>
  <si>
    <t>объекты недвижимости</t>
  </si>
  <si>
    <t>прочие затраты, включая пополнение оборотных средств</t>
  </si>
  <si>
    <t>Всего инвестпроектов</t>
  </si>
  <si>
    <t>Ставропольский край (1)</t>
  </si>
  <si>
    <t>"Создание научно-производственного семенного кластера по выращиванию и производству семенного материала для нужд сельхозпроизводителей"</t>
  </si>
  <si>
    <t>2017 год</t>
  </si>
  <si>
    <t>21120 тонн в год</t>
  </si>
  <si>
    <t>ООО "Агросид"</t>
  </si>
  <si>
    <t>1) "Модернизация животноводческого комплекса молочного направления на 1700 коров"</t>
  </si>
  <si>
    <t>2018 год</t>
  </si>
  <si>
    <t>10200 тонн молока в год</t>
  </si>
  <si>
    <t>ООО "Агроальянс Инвест"</t>
  </si>
  <si>
    <t>+</t>
  </si>
  <si>
    <t>РСХБ
инв.кредит 269 млн/7 лет/5%
на оборотные 100 млн/1 год/5%</t>
  </si>
  <si>
    <t>2) "Организация производства хлебобулочных изделий"</t>
  </si>
  <si>
    <t>2115 тонн в год</t>
  </si>
  <si>
    <t>ООО "Кубаночка Ставрополья"</t>
  </si>
  <si>
    <t>3) "Закладка интенсивного фруктового сада на территории Кавказских Минеральных Вод в Минераловодском городском округе Ставропольского края"</t>
  </si>
  <si>
    <t>2018 - 2021 годы</t>
  </si>
  <si>
    <t>13835 тонн в год</t>
  </si>
  <si>
    <t>ООО "Ставропольский селекционный центр плодово-ягодного питомниководства"</t>
  </si>
  <si>
    <t>проблема с участком</t>
  </si>
  <si>
    <t>4) "Организация производства прицепной техники"</t>
  </si>
  <si>
    <t>1593 единицы автоприцепов в год</t>
  </si>
  <si>
    <t>ООО "СТАВПРИЦЕП-ИНВЕСТ"</t>
  </si>
  <si>
    <t>Республика Северная Осетия - Алания (2)</t>
  </si>
  <si>
    <t>"Создание комплекса по приемке, хранению и первичной подработке зерна"</t>
  </si>
  <si>
    <t>50000 тонн в год (сушка, очистка)</t>
  </si>
  <si>
    <t>ООО "ДИГ-Агро"</t>
  </si>
  <si>
    <t>1) "Строительство туристического комплекса с гостиницей на 50 номеров в Куртатинском ущелье РСО - Алания"</t>
  </si>
  <si>
    <t>2017 - 2018 годы</t>
  </si>
  <si>
    <t>38690 человек в год</t>
  </si>
  <si>
    <t>ООО "СТК-59"</t>
  </si>
  <si>
    <t>2) "Создание машинно-технологической станции "Ирафская"</t>
  </si>
  <si>
    <t>2018 - 2019 годы</t>
  </si>
  <si>
    <t>69360 га (уборка урожая в год); 19000 га (пахота в год); 10100 га (предпосевная обработка почвы в год); 3000 га (сев пропашных культур в год)</t>
  </si>
  <si>
    <t>ООО "ДИГ-АГРО"</t>
  </si>
  <si>
    <t>коммерческий банк
184,1 млн/5 лет/15,25%</t>
  </si>
  <si>
    <t>3) "Организация производства колбасной и пельменной продукции"</t>
  </si>
  <si>
    <t>661,96 тонн в год (колбасная и пельменная продукция)</t>
  </si>
  <si>
    <t>ООО "СИГМА ПРЕМИУМ"</t>
  </si>
  <si>
    <t>4) "Закладка интенсивного сада 135 га и строительство фруктохранилища 5000 тонн"</t>
  </si>
  <si>
    <t>6029,8 тонн яблок в год</t>
  </si>
  <si>
    <t>ООО "Владка"</t>
  </si>
  <si>
    <t>коммерческий банк
130 млн/7 лет/10%</t>
  </si>
  <si>
    <t>Республика Ингушетия (3)</t>
  </si>
  <si>
    <t>1) "Птицекомплекс по выращиванию и глубокой переработке мяса индейки, производительностью 10235 тонн в год"</t>
  </si>
  <si>
    <t>2017 - 2019 годы</t>
  </si>
  <si>
    <t>10235 тонн в год</t>
  </si>
  <si>
    <t>ООО "Птицекомплекс "Южный"</t>
  </si>
  <si>
    <t>"Строительство завода по изготовлению алюминиевых профилей РИАК на территории Республики Ингушетия"</t>
  </si>
  <si>
    <t>6600 тонн в год</t>
  </si>
  <si>
    <t>ООО "РИАК"</t>
  </si>
  <si>
    <t>2) "Реконструкция комбината строительных материалов НЕОН"</t>
  </si>
  <si>
    <t>40 млн. штук в год</t>
  </si>
  <si>
    <t>ООО "КСМ Неон"</t>
  </si>
  <si>
    <t>Карачаево-Черкесская Республика (4)</t>
  </si>
  <si>
    <t>1) "Строительство агропромышленного парка на территории Карачаево-Черкесской Республики"</t>
  </si>
  <si>
    <t>750 торговых мест</t>
  </si>
  <si>
    <t>ООО "Шанс"</t>
  </si>
  <si>
    <t>2) "Расширение и модернизация туристско-рекреационного комплекса "Домбай"</t>
  </si>
  <si>
    <t>75 номеров
+2400 чел/час</t>
  </si>
  <si>
    <t>ООО ИСК "Кубанское"</t>
  </si>
  <si>
    <t>3) "Закладка фруктового сада интенсивного типа в Карачаево-Черкесской Республике"</t>
  </si>
  <si>
    <t>2017 - 2020 годы</t>
  </si>
  <si>
    <t>8993 тонн в год</t>
  </si>
  <si>
    <t>ООО "Сады Карачаево-Черкесии"</t>
  </si>
  <si>
    <t>Кабардино-Балкарская Республика (5)</t>
  </si>
  <si>
    <t>"Перевод Нальчикского гидрометаллургического завода на новую территорию. Создание инновационного, наукоемкого, экологически безопасного производства вольфрамового ангидрида, освоение производства новой продукции, отвечающей по качеству лучшим мировым стандартам"</t>
  </si>
  <si>
    <t>4000 тонн в год</t>
  </si>
  <si>
    <t>АО "КабБалкВольфрам"</t>
  </si>
  <si>
    <t>коммуникаций и инфраструктуры - нет</t>
  </si>
  <si>
    <t>1) "Строительство завода по производству лакокрасочных материалов мощностью до 10000 тонн"</t>
  </si>
  <si>
    <t>10000 тонн в год</t>
  </si>
  <si>
    <t>ООО "НЭЖАН"</t>
  </si>
  <si>
    <t>КРСК
90 млн/6 лет/12%</t>
  </si>
  <si>
    <t>2) "Модернизация завода по выпуску пластиковой тары"</t>
  </si>
  <si>
    <t>9624 тыс. шт. в год</t>
  </si>
  <si>
    <t>ООО ТД "СтройМаш"</t>
  </si>
  <si>
    <t>не требуется</t>
  </si>
  <si>
    <t>КРСК
180 млн/6 лет/12%</t>
  </si>
  <si>
    <t>3) "Строительство завода по производству бетонных столбиков (шпалер)"</t>
  </si>
  <si>
    <t>348 тыс. шт. в год</t>
  </si>
  <si>
    <t>ООО "СадСервис"</t>
  </si>
  <si>
    <t>4) "Создание селекционно-семеноводческого центра"</t>
  </si>
  <si>
    <t>5000 тонн</t>
  </si>
  <si>
    <t>ООО ИПА "ОТБОР"</t>
  </si>
  <si>
    <t>коммерческий банк
344,2 млн/10 лет/11%</t>
  </si>
  <si>
    <t>Республика Дагестан (6)</t>
  </si>
  <si>
    <t>1) "Строительство завода по производству гипса и гипсосодержащих строительных материалов в промышленной зоне, с. Кафыр-Кумух Республики Дагестан"</t>
  </si>
  <si>
    <t>150000 тонн в год</t>
  </si>
  <si>
    <t>ООО "Матис"</t>
  </si>
  <si>
    <t>"Тепличный комплекс ООО "Югагрохолдинг" (2-я очередь 5 га)"</t>
  </si>
  <si>
    <t>2750 тонн в год</t>
  </si>
  <si>
    <t>ООО "Югагрохолдинг"</t>
  </si>
  <si>
    <t>коммерческий банк
184,8 млн/8 лет/17%</t>
  </si>
  <si>
    <t>"Строительство тепличного комплекса ООО "АгроМир" площадью 10 га в МО г. Махачкала, пос. Ленинкент"</t>
  </si>
  <si>
    <t>2700 тонн в год</t>
  </si>
  <si>
    <t>ООО "АгроМир"</t>
  </si>
  <si>
    <t>РСХБ
80 млн/4 года/18%</t>
  </si>
  <si>
    <t>Чеченская Республика (7)</t>
  </si>
  <si>
    <t>1) "Строительство 2-ой очереди молочного кластера (молочно-товарная ферма на 1200 дойных коров) на территории Гудермесского района Чеченской Республики в пгт Ойсхара"</t>
  </si>
  <si>
    <t>1200 дойных коров, 10700 тонн молока в год</t>
  </si>
  <si>
    <t>ООО "Молочная компания "Кавказское здоровье"</t>
  </si>
  <si>
    <t>2) "Строительство овощехранилища на 4 тыс. тонн в Чеченской Республике"</t>
  </si>
  <si>
    <t>4000 тонн</t>
  </si>
  <si>
    <t>ООО "МЕДИКС"</t>
  </si>
  <si>
    <t>3) "Строительство (реконструкция) ЗАО Райпищекомбинат "Урус-Мартановский" в г. Урус-Мартан, Урус-Мартановского района Чеченской Республики"</t>
  </si>
  <si>
    <t>475 тыс. дал. безалкогольных напитков, 792 тн хлеба, 4 муб. фруктовых соков, расфасовка 26,8 тн чая, реализация 1440 тн мяса, 720 тн рыбы и море продуктов, молока 540 тн</t>
  </si>
  <si>
    <t>АО Райпищекомбинат "Урус-Мартановский"</t>
  </si>
  <si>
    <t>РСХБ
инв.кредит 6 млн/7 лет/16%
на оборотные 27 млн/2 года/16%</t>
  </si>
  <si>
    <t>4) "Закладка многолетних насаждений интенсивного типа с капельным орошением площадью 300 га в с. Бачи-Юрт, Курчалоевского района и хранилища продукции на 10000 тонн"</t>
  </si>
  <si>
    <t>ООО "ФРУТТИС"</t>
  </si>
  <si>
    <r>
      <rPr>
        <sz val="10"/>
        <rFont val="Times New Roman"/>
        <family val="1"/>
        <charset val="204"/>
      </rPr>
      <t xml:space="preserve">Вложение собственных средств инициатора инвестиционного проекта не предполагается
</t>
    </r>
    <r>
      <rPr>
        <sz val="10"/>
        <color theme="1"/>
        <rFont val="Times New Roman"/>
        <family val="1"/>
        <charset val="204"/>
      </rPr>
      <t xml:space="preserve">
РСХБ
506,8 млн/5 лет/16%</t>
    </r>
  </si>
  <si>
    <r>
      <rPr>
        <sz val="10"/>
        <rFont val="Times New Roman"/>
        <family val="1"/>
        <charset val="204"/>
      </rPr>
      <t xml:space="preserve">Требумый объем заемных средств составляет 2668,7 млн/8 лет/5%
</t>
    </r>
    <r>
      <rPr>
        <sz val="10"/>
        <color theme="1"/>
        <rFont val="Times New Roman"/>
        <family val="1"/>
        <charset val="204"/>
      </rPr>
      <t xml:space="preserve">
РСХБ
1551,5 млн/х лет/х%</t>
    </r>
  </si>
  <si>
    <t>Сбербанк
719 млн/8лет/14%</t>
  </si>
  <si>
    <t>Сбербанк
инв.кредит 577 млн/8 лет/15%
на оборотные 48,6 млн/2 года/15%</t>
  </si>
  <si>
    <t>Сбербанк
инв.кредит 68 млн/8 лет/15%
на оборотные 17,3 млн/2 года/15%</t>
  </si>
  <si>
    <t>Сбербанк
инв.кредит 498 млн/8 лет/15%
на оборотные 32,5 млн/4 года/15%</t>
  </si>
  <si>
    <t>Субъект СКФО/пГП-35</t>
  </si>
  <si>
    <t>НРМ</t>
  </si>
  <si>
    <t>ВПРМ</t>
  </si>
  <si>
    <t>Информация об основных характеристиках инвестиционных проектов в 2017 – 2018 годах</t>
  </si>
  <si>
    <t>Таблица 1</t>
  </si>
  <si>
    <t>Графики, установленные соглашениями</t>
  </si>
  <si>
    <t>Данные отчета субъекта СКФО по итогам 2018 года</t>
  </si>
  <si>
    <t>количество ключевых событий</t>
  </si>
  <si>
    <t>сроки окончания работ в рамках ключевого события в 2018 году</t>
  </si>
  <si>
    <t>сроки окончания работ в рамках ключевого события в 2019 году</t>
  </si>
  <si>
    <t>количество ключевых событий 2018 года</t>
  </si>
  <si>
    <t>количество ключевых событий 2019 года</t>
  </si>
  <si>
    <t>1 кв</t>
  </si>
  <si>
    <t>2 кв</t>
  </si>
  <si>
    <t>3 кв</t>
  </si>
  <si>
    <t>4 кв</t>
  </si>
  <si>
    <t xml:space="preserve">Сводная информация о количестве ключевых событий графиков и об их исполнении </t>
  </si>
  <si>
    <t>Таблица 2</t>
  </si>
  <si>
    <t>Выполнение мероприятий инвестпроекта, предусмотренных графиком на 2018 год</t>
  </si>
  <si>
    <t>Всего выполненных обязательств по графикам</t>
  </si>
  <si>
    <t>Всего не выполненных обязательств по графикам</t>
  </si>
  <si>
    <r>
      <t xml:space="preserve">в полном объеме </t>
    </r>
    <r>
      <rPr>
        <b/>
        <sz val="10"/>
        <color theme="1"/>
        <rFont val="Times New Roman"/>
        <family val="1"/>
        <charset val="204"/>
      </rPr>
      <t>не выполнены</t>
    </r>
  </si>
  <si>
    <t>выполнены в полном объеме</t>
  </si>
  <si>
    <t>Таблица 3</t>
  </si>
  <si>
    <t>Информация о степени выполнении мероприятий инвестиционных проектов
в соответствии с отчетными данными субъектов СКФО</t>
  </si>
  <si>
    <t>Обязательство об участии АО субъекта СКФО</t>
  </si>
  <si>
    <t>Соглашения (договоры) об осуществлении имущественного взноса</t>
  </si>
  <si>
    <t>Соглашения (договоры) о реализации инвестиционного проекта</t>
  </si>
  <si>
    <t>обязательство</t>
  </si>
  <si>
    <t>корпорация развития/
юридическое лицо</t>
  </si>
  <si>
    <t>доли участия</t>
  </si>
  <si>
    <t>реквизиты</t>
  </si>
  <si>
    <t>основание</t>
  </si>
  <si>
    <t>стороны соглашений (договоров):
ОИВ субъекта СКФО/
корпорация развития</t>
  </si>
  <si>
    <t>объем участия (млн рублей)/участие корпорации развития: в УК (%)/в проекте (%)</t>
  </si>
  <si>
    <t>оплата участия в уставном капитале (по данным из ЕГРЮЛ)</t>
  </si>
  <si>
    <t>письмо Губернатора от 14 мая 2018 г. № 01-25/7087</t>
  </si>
  <si>
    <t>АО «Агентство инвестиционного развития»</t>
  </si>
  <si>
    <t>без указания размера участия</t>
  </si>
  <si>
    <t>договор № 1 от 22 мая 2018 г. о предоставлении бюджетных инвестиций юр. лицу, не являющемуся Г(М)У и Г(М)П за счет средств бюджета Ставропольского края</t>
  </si>
  <si>
    <t>закон СК от 13.12.2017 № 136-кз
постановление П СК от 24.12.2015 № 571-п
постановление П СК от 12.04.2018 № 141-п
распоряжение П СК от 21.03.2018 № 107-рп</t>
  </si>
  <si>
    <t>Минэкономразвития СК
АО «Агентство инвестиционного развития»</t>
  </si>
  <si>
    <t xml:space="preserve">инвестсоглашение от 2 августа 2018 г. № 1 </t>
  </si>
  <si>
    <t>359,5 млн рублей/47,71%/35,81%</t>
  </si>
  <si>
    <t>инвестсоглашение от 26 сентября 2018 г. № 2</t>
  </si>
  <si>
    <t>20,5 млн рублей/60,81%/39,58%</t>
  </si>
  <si>
    <t>-</t>
  </si>
  <si>
    <t xml:space="preserve">инвестсоглашение от 27 ноября 2018 г. № 3 </t>
  </si>
  <si>
    <t>52,03 млн рублей/82,613%/42,55%</t>
  </si>
  <si>
    <t>письмо Первого заместителя Председателя Правительства от 7 мая 2018 г. № 02-06-АС/2359</t>
  </si>
  <si>
    <t>АО «Корпорация инвестиционного развития Республики Северная Осетия-Алания»
ООО "СТК-59"
ООО "ДИГ-АГРО"
ООО "СИГМА ПРЕМИУМ"
ООО "Владка"</t>
  </si>
  <si>
    <t>договор о предоставлении бюджетных инвестиций (имущ. взноса) в АО «КИР РСО-А» от 4 июня 2018 г.</t>
  </si>
  <si>
    <t>закон РСО-А от 21.12.2017 № 69-РЗ
распоряжение П РСО-А от 20.03.2018 № 106-р</t>
  </si>
  <si>
    <t>Минимущество РСО-А
АО «Корпорация инвестиционного развития Республики Северная Осетия-Алания»</t>
  </si>
  <si>
    <t>договор инвестиционного товарищества от 18 сентября 2017 г. № 4-2621</t>
  </si>
  <si>
    <t>160,74 млн рублей/38,67%
(инвестиционный период - до 30.12.2017)</t>
  </si>
  <si>
    <t>договор от 20 июня 2018 г. № 2/2018</t>
  </si>
  <si>
    <t>53,68 млн рублей/30% (дополнительный взнос)</t>
  </si>
  <si>
    <t>участие корпорации не оплачено</t>
  </si>
  <si>
    <t>договор от 30 мая 2018 г. № 1/18</t>
  </si>
  <si>
    <t>23,02 млн рублей/33,5%</t>
  </si>
  <si>
    <t>договор об осуществлении прав участников ООО "Владка" от 14 сентября 2018 г.</t>
  </si>
  <si>
    <t>120,43 млн рублей/70,66%</t>
  </si>
  <si>
    <t>письмо и.о. Председателя Правительства от 11 мая 2018 г. № БО-850</t>
  </si>
  <si>
    <t>АО «Корпорация «Развитие Республики Ингушетия»</t>
  </si>
  <si>
    <t>соглашение № 00000370082018019012 от 14 марта 2018 г. о предоставлении субсидии из бюджета РИ для реализации мероприятий пГП РИ ГП-35</t>
  </si>
  <si>
    <t>постановление П РИ от 15.10.2011 № 344</t>
  </si>
  <si>
    <t>Минэкономразвития РИ
АО «Корпорация «Развитие Республики Ингушетия»</t>
  </si>
  <si>
    <t>предварительный договор купли-продажи доли УК ООО "Птицекомплекс "Южный" от 15 мая 2018 г. № 06/101-н/06-2018-1-775</t>
  </si>
  <si>
    <t>299,6 млн рублей/33% (дополнительный вклад)</t>
  </si>
  <si>
    <t>договор об осуществлении прав участников ООО "КСМ НЕОН" от 3 июня 2018 г.</t>
  </si>
  <si>
    <t>233,14 млн рублей/25,1%</t>
  </si>
  <si>
    <t>письмо Председателя Правительства от 3 мая 2018 г. № 02/1743</t>
  </si>
  <si>
    <t>АО «Корпорация развития Карачаево-Черкесской Республики»</t>
  </si>
  <si>
    <t>договор купли-продажи акций АО "КР КЧР" путем предоставления бюджетных инвестиций от 16 мая 2018 г.</t>
  </si>
  <si>
    <t>закон КЧР от 25.12.2017 № 85-РЗ
постановление П КЧР от 05.03.2018 № 61
распоряжение Минимущества КЧР от 27.04.2018 № 236
постановление П КЧР от 21.06.2017 № 178</t>
  </si>
  <si>
    <t>Минэкономразвития КЧР
Минимущества КЧР
АО «Корпорация развития Карачаево-Черкесской Республики»</t>
  </si>
  <si>
    <t>инвестиционное соглашение от 15 мая 2017 г.</t>
  </si>
  <si>
    <t>295,27 млн рублей/41% (доля участия в проекте)
инвестиционный период - 08.2017 - 12.2018</t>
  </si>
  <si>
    <t>инвестиционное соглашение от 17 мая 2017 г.</t>
  </si>
  <si>
    <t>500,0 млн рублей/40,82% (доля участия в проекте)
инвестиционный период - 08.2017 - 12.2018</t>
  </si>
  <si>
    <t>2017 - 2022 годы</t>
  </si>
  <si>
    <t>инвестиционное соглашение от 11 мая 2017 г.</t>
  </si>
  <si>
    <t>278,0 млн рублей/34,75% (доля участия в проекте)
инвестиционный период - 08.2017 - 05.2018</t>
  </si>
  <si>
    <t>письмо и.о. Председателя Правительства от 5 июня 2018 г. № 20-6/1-2837</t>
  </si>
  <si>
    <t>АО «Корпорация развития Кабардино-Балкарской Республики»
ООО "НЭЖАН"
ООО ТД "СтройМаш"
ООО "СадСервис"
ООО ИПА "ОТБОР"</t>
  </si>
  <si>
    <t>договор об участии КБР в УК АО "КР КБР" (о предоставлении бюджетных инвестиций) от 28 июня 2018 г.</t>
  </si>
  <si>
    <t>закон КБР от 28.12.2017 № 50-РЗ</t>
  </si>
  <si>
    <t>Минимущество КБР
АО «Корпорация развития Кабардино-Балкарской Республики»</t>
  </si>
  <si>
    <t>договор от 20 августа 2018 г. № 02-18-ГП</t>
  </si>
  <si>
    <t>110,21 млн рублей/77,29%/42,97%</t>
  </si>
  <si>
    <t>договор от 10 декабря 2018 г. № 04-18-ГП</t>
  </si>
  <si>
    <t>246,0 млн рублей/35%/41%</t>
  </si>
  <si>
    <t>договор от 1 августа 2018 г. № 01-18-ГП</t>
  </si>
  <si>
    <t>61,5 млн рублей/35,01%/41%</t>
  </si>
  <si>
    <t>договор от 19 сентября 2018 г. № 03-18-ГП</t>
  </si>
  <si>
    <t>119,93 млн рублей/35%/21,05%</t>
  </si>
  <si>
    <t>письмо Первого заместителя Председателя Правительства от 20 декабря 2018 г. № 11/2-17/90</t>
  </si>
  <si>
    <t>ОАО «Корпорация развития Дагестана»
ООО "Матис"</t>
  </si>
  <si>
    <t>распоряжение РД от 13 июня 2018 г. № 120-р</t>
  </si>
  <si>
    <t>закон РД от 26.12.2017 № 100</t>
  </si>
  <si>
    <t>Минимущество РД
ОАО «Корпорация развития Дагестана»</t>
  </si>
  <si>
    <t>договор № 111 от 20 июня 2017 г.</t>
  </si>
  <si>
    <t>138,18 млн рублей/31,62%</t>
  </si>
  <si>
    <t>письмо Председателя Правительства от 30 мая 2018 г. № 02/268</t>
  </si>
  <si>
    <t>АО  «Корпорация развития Чеченской Республики»</t>
  </si>
  <si>
    <t>соглашение № 01 от 26 апреля 2018 г. Между П ЧР и АО "КР ЧР" о предоставлении имущ. взноса ЧР в АО "КР ЧР" на реализацию приоритетных инвестиционных проектов на территории ЧР</t>
  </si>
  <si>
    <t>постановление П ЧР от 02.05.2017 № 113</t>
  </si>
  <si>
    <t>Правительство ЧР
АО  «Корпорация развития Чеченской Республики»</t>
  </si>
  <si>
    <t>соглашение от 4 июня 2018 г. № 04/2018</t>
  </si>
  <si>
    <t>211,76 млн рублей/49,73% (доля участия в проекте)</t>
  </si>
  <si>
    <t>соглашение от 4 июня 2018 г. № 02/2018</t>
  </si>
  <si>
    <t>49,0 млн рублей/48,85% (доля участия в проекте)</t>
  </si>
  <si>
    <t>соглашение от 4 июня 2018 г. № 03/2018</t>
  </si>
  <si>
    <t>21,99 млн рублей/38,89% (доля участия в проекте)</t>
  </si>
  <si>
    <t>соглашение от 29 мая 2018 г. № 01/2018</t>
  </si>
  <si>
    <t>139,3 млн рублей/40,39% (доля участия в проекте)</t>
  </si>
  <si>
    <t>Таблица 4</t>
  </si>
  <si>
    <t>Информация о представлении обязательств субъектов СКФО об участии корпораций развития субъектов СКФО в капитале проектных компаний по реализации инвестиционных проектов
или в капиталах инвесторов инвестиционных проектов, о заключении соглашений (договоров) об осуществлении имущественных взносов субъектов СКФО
в корпорации развития субъектов СКФО и о реализации инвестиционных проектов</t>
  </si>
  <si>
    <t>737,5 млн рублей</t>
  </si>
  <si>
    <t>295 млн рублей</t>
  </si>
  <si>
    <t>307,7 млн рублей</t>
  </si>
  <si>
    <t>591,5 млн рублей</t>
  </si>
  <si>
    <t>Субъект Российской Федерации/подпрограмма ГП-35</t>
  </si>
  <si>
    <t>Показатели результативности, установленные соглашениями в 2018 году</t>
  </si>
  <si>
    <t>Наименование</t>
  </si>
  <si>
    <t>(млн рублей)</t>
  </si>
  <si>
    <t>Субъект Российской Федерации/подпрограмма ГП 35</t>
  </si>
  <si>
    <t xml:space="preserve">Показатели из соглашений и отчетов о реализации </t>
  </si>
  <si>
    <t>Объем инвестиций (за исключением бюджетных инвестиций) из графиков и отчетов о реализации инвестпроектов</t>
  </si>
  <si>
    <t>план</t>
  </si>
  <si>
    <t>факт</t>
  </si>
  <si>
    <t>план
01.01.2018</t>
  </si>
  <si>
    <t>факт
15.01.2019</t>
  </si>
  <si>
    <t>Всего по инвестпроектам</t>
  </si>
  <si>
    <t>Информация о расхождениях в фактических значениях между показателями результативности из отчетов субъектов СКФО о достижении значений показателей результативности и их отчетов об исполнении графиков</t>
  </si>
  <si>
    <t>Полная стоимость инвестпроектов в 2018 году</t>
  </si>
  <si>
    <t>Объем инвестиций (за исключением бюджетных инвестиций)</t>
  </si>
  <si>
    <t>собственные средства инвесторов</t>
  </si>
  <si>
    <t>заемные средства</t>
  </si>
  <si>
    <t>факт
01.04.2019</t>
  </si>
  <si>
    <t>Бюджеты бюджетной системы</t>
  </si>
  <si>
    <t>Информация об объемах финансового обеспечения инвестиционных проектов за счет всех источников в 2018 году</t>
  </si>
  <si>
    <t>Таблица 5</t>
  </si>
  <si>
    <t>Таблица 6</t>
  </si>
  <si>
    <t>Таблица 7</t>
  </si>
  <si>
    <t>Субъект/пГП-35</t>
  </si>
  <si>
    <t>прочие затраты*</t>
  </si>
  <si>
    <t>НРМ**</t>
  </si>
  <si>
    <t>ВПРМ***</t>
  </si>
  <si>
    <t>Всего 4 инвестпроекта реализовано в 2017 году</t>
  </si>
  <si>
    <t>Всего 5 инвестпроектов реализовано в 2018 году</t>
  </si>
  <si>
    <t>СК (1)</t>
  </si>
  <si>
    <t>РСОА (2)</t>
  </si>
  <si>
    <t>РИ (3)</t>
  </si>
  <si>
    <t>КЧР (4)</t>
  </si>
  <si>
    <t>КБР (5)</t>
  </si>
  <si>
    <t>РД (6)</t>
  </si>
  <si>
    <t xml:space="preserve">Информация о завершенных финансированием за счет средств федерального бюджета инвестиционных проектах
в 2017 – 2018 годах </t>
  </si>
  <si>
    <t>Таблица 8</t>
  </si>
  <si>
    <t>* Включая пополнение оборотных средств.</t>
  </si>
  <si>
    <t>*** Высокопроизводительные рабочие места.</t>
  </si>
  <si>
    <t>** Новые рабочие места.</t>
  </si>
  <si>
    <t>Значение показателя результативности (объем инвестиций)</t>
  </si>
  <si>
    <t>Приложение</t>
  </si>
  <si>
    <t>Всего 27 инвестпроектов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</si>
</sst>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.0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Arial Cyr"/>
      <charset val="204"/>
    </font>
    <font>
      <u/>
      <sz val="10"/>
      <color theme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6" fillId="0" borderId="0"/>
    <xf numFmtId="0" fontId="7" fillId="0" borderId="0" applyNumberFormat="0" applyFill="0" applyBorder="0" applyAlignment="0" applyProtection="0"/>
    <xf numFmtId="0" fontId="8" fillId="0" borderId="0"/>
    <xf numFmtId="0" fontId="9" fillId="0" borderId="0"/>
    <xf numFmtId="0" fontId="9" fillId="0" borderId="0"/>
    <xf numFmtId="0" fontId="1" fillId="0" borderId="0"/>
    <xf numFmtId="0" fontId="10" fillId="0" borderId="0"/>
    <xf numFmtId="164" fontId="8" fillId="0" borderId="0" applyFont="0" applyFill="0" applyBorder="0" applyAlignment="0" applyProtection="0"/>
  </cellStyleXfs>
  <cellXfs count="139">
    <xf numFmtId="0" fontId="0" fillId="0" borderId="0" xfId="0"/>
    <xf numFmtId="0" fontId="3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wrapText="1"/>
    </xf>
    <xf numFmtId="165" fontId="3" fillId="0" borderId="0" xfId="0" applyNumberFormat="1" applyFont="1" applyFill="1"/>
    <xf numFmtId="0" fontId="3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0" xfId="0" applyFont="1" applyFill="1"/>
    <xf numFmtId="0" fontId="13" fillId="0" borderId="0" xfId="0" applyFont="1" applyFill="1" applyAlignment="1">
      <alignment horizontal="centerContinuous" vertical="center"/>
    </xf>
    <xf numFmtId="0" fontId="2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1" fontId="5" fillId="0" borderId="6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center" vertical="center" wrapText="1"/>
    </xf>
    <xf numFmtId="1" fontId="5" fillId="0" borderId="24" xfId="0" applyNumberFormat="1" applyFont="1" applyFill="1" applyBorder="1" applyAlignment="1">
      <alignment horizontal="center" vertical="center"/>
    </xf>
    <xf numFmtId="1" fontId="3" fillId="0" borderId="25" xfId="0" applyNumberFormat="1" applyFont="1" applyFill="1" applyBorder="1" applyAlignment="1">
      <alignment horizontal="center" vertical="center"/>
    </xf>
    <xf numFmtId="1" fontId="3" fillId="0" borderId="22" xfId="0" applyNumberFormat="1" applyFont="1" applyFill="1" applyBorder="1" applyAlignment="1">
      <alignment horizontal="center" vertical="center"/>
    </xf>
    <xf numFmtId="1" fontId="3" fillId="0" borderId="26" xfId="0" applyNumberFormat="1" applyFont="1" applyFill="1" applyBorder="1" applyAlignment="1">
      <alignment horizontal="center" vertical="center"/>
    </xf>
    <xf numFmtId="1" fontId="3" fillId="0" borderId="24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center" vertical="center" wrapText="1"/>
    </xf>
    <xf numFmtId="1" fontId="5" fillId="0" borderId="19" xfId="0" applyNumberFormat="1" applyFont="1" applyFill="1" applyBorder="1" applyAlignment="1">
      <alignment horizontal="center" vertical="center"/>
    </xf>
    <xf numFmtId="1" fontId="3" fillId="0" borderId="20" xfId="0" applyNumberFormat="1" applyFont="1" applyFill="1" applyBorder="1" applyAlignment="1">
      <alignment horizontal="center" vertical="center"/>
    </xf>
    <xf numFmtId="1" fontId="3" fillId="0" borderId="17" xfId="0" applyNumberFormat="1" applyFont="1" applyFill="1" applyBorder="1" applyAlignment="1">
      <alignment horizontal="center" vertical="center"/>
    </xf>
    <xf numFmtId="1" fontId="3" fillId="0" borderId="21" xfId="0" applyNumberFormat="1" applyFont="1" applyFill="1" applyBorder="1" applyAlignment="1">
      <alignment horizontal="center" vertical="center"/>
    </xf>
    <xf numFmtId="1" fontId="3" fillId="0" borderId="19" xfId="0" applyNumberFormat="1" applyFont="1" applyFill="1" applyBorder="1" applyAlignment="1">
      <alignment horizontal="center" vertical="center"/>
    </xf>
    <xf numFmtId="1" fontId="3" fillId="0" borderId="23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left" vertical="top" wrapText="1"/>
    </xf>
    <xf numFmtId="1" fontId="5" fillId="0" borderId="0" xfId="0" applyNumberFormat="1" applyFont="1" applyFill="1"/>
    <xf numFmtId="1" fontId="3" fillId="0" borderId="0" xfId="0" applyNumberFormat="1" applyFont="1" applyFill="1"/>
    <xf numFmtId="166" fontId="5" fillId="0" borderId="0" xfId="0" applyNumberFormat="1" applyFont="1" applyFill="1"/>
    <xf numFmtId="1" fontId="3" fillId="0" borderId="18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horizontal="center" vertical="center" wrapText="1"/>
    </xf>
    <xf numFmtId="1" fontId="5" fillId="0" borderId="29" xfId="0" applyNumberFormat="1" applyFont="1" applyFill="1" applyBorder="1" applyAlignment="1">
      <alignment horizontal="center" vertical="center"/>
    </xf>
    <xf numFmtId="1" fontId="3" fillId="0" borderId="30" xfId="0" applyNumberFormat="1" applyFont="1" applyFill="1" applyBorder="1" applyAlignment="1">
      <alignment horizontal="center" vertical="center"/>
    </xf>
    <xf numFmtId="1" fontId="3" fillId="0" borderId="27" xfId="0" applyNumberFormat="1" applyFont="1" applyFill="1" applyBorder="1" applyAlignment="1">
      <alignment horizontal="center" vertical="center"/>
    </xf>
    <xf numFmtId="1" fontId="3" fillId="0" borderId="31" xfId="0" applyNumberFormat="1" applyFont="1" applyFill="1" applyBorder="1" applyAlignment="1">
      <alignment horizontal="center" vertical="center"/>
    </xf>
    <xf numFmtId="1" fontId="3" fillId="0" borderId="29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13" fillId="0" borderId="0" xfId="0" applyFont="1" applyFill="1" applyAlignment="1"/>
    <xf numFmtId="0" fontId="13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Continuous" vertical="center" wrapText="1"/>
    </xf>
    <xf numFmtId="9" fontId="3" fillId="0" borderId="1" xfId="0" applyNumberFormat="1" applyFont="1" applyFill="1" applyBorder="1" applyAlignment="1">
      <alignment horizontal="left" vertical="top" wrapText="1"/>
    </xf>
    <xf numFmtId="10" fontId="3" fillId="0" borderId="1" xfId="0" applyNumberFormat="1" applyFont="1" applyFill="1" applyBorder="1" applyAlignment="1">
      <alignment horizontal="left" vertical="top" wrapText="1"/>
    </xf>
    <xf numFmtId="165" fontId="3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65" fontId="3" fillId="0" borderId="33" xfId="0" applyNumberFormat="1" applyFont="1" applyFill="1" applyBorder="1" applyAlignment="1">
      <alignment horizontal="right" vertical="center" wrapText="1"/>
    </xf>
    <xf numFmtId="165" fontId="3" fillId="0" borderId="1" xfId="0" applyNumberFormat="1" applyFont="1" applyFill="1" applyBorder="1" applyAlignment="1">
      <alignment horizontal="right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/>
    </xf>
    <xf numFmtId="4" fontId="17" fillId="2" borderId="1" xfId="0" applyNumberFormat="1" applyFont="1" applyFill="1" applyBorder="1" applyAlignment="1">
      <alignment horizontal="center" vertical="center"/>
    </xf>
    <xf numFmtId="165" fontId="13" fillId="0" borderId="33" xfId="0" applyNumberFormat="1" applyFont="1" applyFill="1" applyBorder="1" applyAlignment="1">
      <alignment horizontal="right" vertical="center" wrapText="1"/>
    </xf>
    <xf numFmtId="165" fontId="13" fillId="0" borderId="1" xfId="0" applyNumberFormat="1" applyFont="1" applyFill="1" applyBorder="1" applyAlignment="1">
      <alignment horizontal="right" vertical="center" wrapText="1"/>
    </xf>
    <xf numFmtId="165" fontId="3" fillId="2" borderId="1" xfId="0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right" vertical="center"/>
    </xf>
    <xf numFmtId="165" fontId="12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vertical="top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/>
    <xf numFmtId="0" fontId="13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/>
    </xf>
    <xf numFmtId="0" fontId="13" fillId="0" borderId="1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right" vertical="center" wrapText="1"/>
    </xf>
    <xf numFmtId="0" fontId="4" fillId="0" borderId="8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right" vertical="center"/>
    </xf>
    <xf numFmtId="165" fontId="14" fillId="0" borderId="1" xfId="0" applyNumberFormat="1" applyFont="1" applyFill="1" applyBorder="1" applyAlignment="1">
      <alignment horizontal="left" vertical="top" wrapText="1"/>
    </xf>
    <xf numFmtId="165" fontId="3" fillId="0" borderId="1" xfId="0" applyNumberFormat="1" applyFont="1" applyFill="1" applyBorder="1" applyAlignment="1">
      <alignment horizontal="left" vertical="top" wrapText="1"/>
    </xf>
  </cellXfs>
  <cellStyles count="9">
    <cellStyle name="Normal" xfId="1"/>
    <cellStyle name="Гиперссылка 2" xfId="2"/>
    <cellStyle name="Обычный" xfId="0" builtinId="0"/>
    <cellStyle name="Обычный 2" xfId="3"/>
    <cellStyle name="Обычный 2 2" xfId="4"/>
    <cellStyle name="Обычный 2 2 2" xfId="5"/>
    <cellStyle name="Обычный 3" xfId="6"/>
    <cellStyle name="Обычный 4" xfId="7"/>
    <cellStyle name="Финансовый 2" xfId="8"/>
  </cellStyles>
  <dxfs count="2">
    <dxf>
      <fill>
        <patternFill>
          <bgColor rgb="FFCCFFFF"/>
        </patternFill>
      </fill>
    </dxf>
    <dxf>
      <fill>
        <patternFill>
          <bgColor rgb="FFCCFFFF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view="pageBreakPreview" zoomScale="60" zoomScaleNormal="80" workbookViewId="0">
      <selection activeCell="F2" sqref="F2"/>
    </sheetView>
  </sheetViews>
  <sheetFormatPr defaultColWidth="9.1796875" defaultRowHeight="13" x14ac:dyDescent="0.3"/>
  <cols>
    <col min="1" max="1" width="28.1796875" style="1" customWidth="1"/>
    <col min="2" max="2" width="54.54296875" style="1" customWidth="1"/>
    <col min="3" max="4" width="18.26953125" style="1" customWidth="1"/>
    <col min="5" max="6" width="18.81640625" style="1" customWidth="1"/>
    <col min="7" max="16384" width="9.1796875" style="1"/>
  </cols>
  <sheetData>
    <row r="1" spans="1:6" ht="18" x14ac:dyDescent="0.4">
      <c r="F1" s="93" t="s">
        <v>295</v>
      </c>
    </row>
    <row r="2" spans="1:6" ht="24" customHeight="1" x14ac:dyDescent="0.4">
      <c r="F2" s="63" t="s">
        <v>135</v>
      </c>
    </row>
    <row r="3" spans="1:6" s="17" customFormat="1" ht="24" customHeight="1" x14ac:dyDescent="0.4">
      <c r="A3" s="66" t="s">
        <v>255</v>
      </c>
      <c r="B3" s="66"/>
      <c r="C3" s="66"/>
      <c r="D3" s="66"/>
      <c r="E3" s="66"/>
      <c r="F3" s="66"/>
    </row>
    <row r="4" spans="1:6" ht="24" customHeight="1" x14ac:dyDescent="0.3"/>
    <row r="5" spans="1:6" s="2" customFormat="1" ht="36" customHeight="1" x14ac:dyDescent="0.35">
      <c r="A5" s="3" t="s">
        <v>254</v>
      </c>
      <c r="B5" s="3" t="s">
        <v>0</v>
      </c>
      <c r="C5" s="3" t="s">
        <v>1</v>
      </c>
      <c r="D5" s="3" t="s">
        <v>2</v>
      </c>
      <c r="E5" s="3" t="s">
        <v>3</v>
      </c>
      <c r="F5" s="3" t="s">
        <v>294</v>
      </c>
    </row>
    <row r="6" spans="1:6" ht="26" x14ac:dyDescent="0.3">
      <c r="A6" s="94" t="s">
        <v>15</v>
      </c>
      <c r="B6" s="10" t="s">
        <v>20</v>
      </c>
      <c r="C6" s="11" t="s">
        <v>21</v>
      </c>
      <c r="D6" s="11" t="s">
        <v>22</v>
      </c>
      <c r="E6" s="11" t="s">
        <v>23</v>
      </c>
      <c r="F6" s="95" t="s">
        <v>250</v>
      </c>
    </row>
    <row r="7" spans="1:6" ht="35.25" customHeight="1" x14ac:dyDescent="0.3">
      <c r="A7" s="94"/>
      <c r="B7" s="10" t="s">
        <v>26</v>
      </c>
      <c r="C7" s="11" t="s">
        <v>21</v>
      </c>
      <c r="D7" s="11" t="s">
        <v>27</v>
      </c>
      <c r="E7" s="11" t="s">
        <v>28</v>
      </c>
      <c r="F7" s="96"/>
    </row>
    <row r="8" spans="1:6" ht="71.25" customHeight="1" x14ac:dyDescent="0.3">
      <c r="A8" s="94"/>
      <c r="B8" s="10" t="s">
        <v>29</v>
      </c>
      <c r="C8" s="11" t="s">
        <v>30</v>
      </c>
      <c r="D8" s="11" t="s">
        <v>31</v>
      </c>
      <c r="E8" s="11" t="s">
        <v>32</v>
      </c>
      <c r="F8" s="96"/>
    </row>
    <row r="9" spans="1:6" ht="49.5" customHeight="1" x14ac:dyDescent="0.3">
      <c r="A9" s="94"/>
      <c r="B9" s="10" t="s">
        <v>34</v>
      </c>
      <c r="C9" s="11" t="s">
        <v>21</v>
      </c>
      <c r="D9" s="11" t="s">
        <v>35</v>
      </c>
      <c r="E9" s="11" t="s">
        <v>36</v>
      </c>
      <c r="F9" s="97"/>
    </row>
    <row r="10" spans="1:6" ht="53.25" customHeight="1" x14ac:dyDescent="0.3">
      <c r="A10" s="94" t="s">
        <v>37</v>
      </c>
      <c r="B10" s="10" t="s">
        <v>41</v>
      </c>
      <c r="C10" s="11" t="s">
        <v>42</v>
      </c>
      <c r="D10" s="11" t="s">
        <v>43</v>
      </c>
      <c r="E10" s="11" t="s">
        <v>44</v>
      </c>
      <c r="F10" s="95" t="s">
        <v>251</v>
      </c>
    </row>
    <row r="11" spans="1:6" ht="117" x14ac:dyDescent="0.3">
      <c r="A11" s="94"/>
      <c r="B11" s="10" t="s">
        <v>45</v>
      </c>
      <c r="C11" s="11" t="s">
        <v>46</v>
      </c>
      <c r="D11" s="11" t="s">
        <v>47</v>
      </c>
      <c r="E11" s="11" t="s">
        <v>48</v>
      </c>
      <c r="F11" s="96"/>
    </row>
    <row r="12" spans="1:6" ht="52" x14ac:dyDescent="0.3">
      <c r="A12" s="94"/>
      <c r="B12" s="10" t="s">
        <v>50</v>
      </c>
      <c r="C12" s="11" t="s">
        <v>21</v>
      </c>
      <c r="D12" s="11" t="s">
        <v>51</v>
      </c>
      <c r="E12" s="11" t="s">
        <v>52</v>
      </c>
      <c r="F12" s="96"/>
    </row>
    <row r="13" spans="1:6" ht="26" x14ac:dyDescent="0.3">
      <c r="A13" s="94"/>
      <c r="B13" s="10" t="s">
        <v>53</v>
      </c>
      <c r="C13" s="11" t="s">
        <v>46</v>
      </c>
      <c r="D13" s="11" t="s">
        <v>54</v>
      </c>
      <c r="E13" s="11" t="s">
        <v>55</v>
      </c>
      <c r="F13" s="97"/>
    </row>
    <row r="14" spans="1:6" ht="55.5" customHeight="1" x14ac:dyDescent="0.3">
      <c r="A14" s="94" t="s">
        <v>57</v>
      </c>
      <c r="B14" s="10" t="s">
        <v>58</v>
      </c>
      <c r="C14" s="11" t="s">
        <v>59</v>
      </c>
      <c r="D14" s="11" t="s">
        <v>60</v>
      </c>
      <c r="E14" s="11" t="s">
        <v>61</v>
      </c>
      <c r="F14" s="95" t="s">
        <v>250</v>
      </c>
    </row>
    <row r="15" spans="1:6" ht="36.75" customHeight="1" x14ac:dyDescent="0.3">
      <c r="A15" s="94"/>
      <c r="B15" s="10" t="s">
        <v>65</v>
      </c>
      <c r="C15" s="11" t="s">
        <v>46</v>
      </c>
      <c r="D15" s="11" t="s">
        <v>66</v>
      </c>
      <c r="E15" s="11" t="s">
        <v>67</v>
      </c>
      <c r="F15" s="97"/>
    </row>
    <row r="16" spans="1:6" ht="48" customHeight="1" x14ac:dyDescent="0.3">
      <c r="A16" s="94" t="s">
        <v>68</v>
      </c>
      <c r="B16" s="10" t="s">
        <v>69</v>
      </c>
      <c r="C16" s="11" t="s">
        <v>42</v>
      </c>
      <c r="D16" s="11" t="s">
        <v>70</v>
      </c>
      <c r="E16" s="11" t="s">
        <v>71</v>
      </c>
      <c r="F16" s="95" t="s">
        <v>250</v>
      </c>
    </row>
    <row r="17" spans="1:6" ht="48" customHeight="1" x14ac:dyDescent="0.3">
      <c r="A17" s="94"/>
      <c r="B17" s="10" t="s">
        <v>72</v>
      </c>
      <c r="C17" s="11" t="s">
        <v>59</v>
      </c>
      <c r="D17" s="11" t="s">
        <v>73</v>
      </c>
      <c r="E17" s="11" t="s">
        <v>74</v>
      </c>
      <c r="F17" s="96"/>
    </row>
    <row r="18" spans="1:6" ht="45" customHeight="1" x14ac:dyDescent="0.3">
      <c r="A18" s="94"/>
      <c r="B18" s="10" t="s">
        <v>75</v>
      </c>
      <c r="C18" s="11" t="s">
        <v>76</v>
      </c>
      <c r="D18" s="11" t="s">
        <v>77</v>
      </c>
      <c r="E18" s="11" t="s">
        <v>78</v>
      </c>
      <c r="F18" s="97"/>
    </row>
    <row r="19" spans="1:6" ht="49.5" customHeight="1" x14ac:dyDescent="0.3">
      <c r="A19" s="94" t="s">
        <v>79</v>
      </c>
      <c r="B19" s="10" t="s">
        <v>84</v>
      </c>
      <c r="C19" s="11" t="s">
        <v>21</v>
      </c>
      <c r="D19" s="11" t="s">
        <v>85</v>
      </c>
      <c r="E19" s="11" t="s">
        <v>86</v>
      </c>
      <c r="F19" s="95" t="s">
        <v>250</v>
      </c>
    </row>
    <row r="20" spans="1:6" ht="36.75" customHeight="1" x14ac:dyDescent="0.3">
      <c r="A20" s="94"/>
      <c r="B20" s="10" t="s">
        <v>88</v>
      </c>
      <c r="C20" s="11" t="s">
        <v>21</v>
      </c>
      <c r="D20" s="11" t="s">
        <v>89</v>
      </c>
      <c r="E20" s="11" t="s">
        <v>90</v>
      </c>
      <c r="F20" s="96"/>
    </row>
    <row r="21" spans="1:6" ht="50.25" customHeight="1" x14ac:dyDescent="0.3">
      <c r="A21" s="94"/>
      <c r="B21" s="10" t="s">
        <v>93</v>
      </c>
      <c r="C21" s="11" t="s">
        <v>21</v>
      </c>
      <c r="D21" s="11" t="s">
        <v>94</v>
      </c>
      <c r="E21" s="11" t="s">
        <v>95</v>
      </c>
      <c r="F21" s="96"/>
    </row>
    <row r="22" spans="1:6" ht="36.75" customHeight="1" x14ac:dyDescent="0.3">
      <c r="A22" s="94"/>
      <c r="B22" s="10" t="s">
        <v>96</v>
      </c>
      <c r="C22" s="11" t="s">
        <v>21</v>
      </c>
      <c r="D22" s="11" t="s">
        <v>97</v>
      </c>
      <c r="E22" s="11" t="s">
        <v>98</v>
      </c>
      <c r="F22" s="97"/>
    </row>
    <row r="23" spans="1:6" ht="78" customHeight="1" x14ac:dyDescent="0.3">
      <c r="A23" s="15" t="s">
        <v>100</v>
      </c>
      <c r="B23" s="10" t="s">
        <v>101</v>
      </c>
      <c r="C23" s="11" t="s">
        <v>59</v>
      </c>
      <c r="D23" s="11" t="s">
        <v>102</v>
      </c>
      <c r="E23" s="11" t="s">
        <v>103</v>
      </c>
      <c r="F23" s="70" t="s">
        <v>252</v>
      </c>
    </row>
    <row r="24" spans="1:6" ht="81" customHeight="1" x14ac:dyDescent="0.3">
      <c r="A24" s="94" t="s">
        <v>112</v>
      </c>
      <c r="B24" s="10" t="s">
        <v>113</v>
      </c>
      <c r="C24" s="11" t="s">
        <v>42</v>
      </c>
      <c r="D24" s="11" t="s">
        <v>114</v>
      </c>
      <c r="E24" s="11" t="s">
        <v>115</v>
      </c>
      <c r="F24" s="95" t="s">
        <v>253</v>
      </c>
    </row>
    <row r="25" spans="1:6" ht="40.5" customHeight="1" x14ac:dyDescent="0.3">
      <c r="A25" s="94"/>
      <c r="B25" s="10" t="s">
        <v>116</v>
      </c>
      <c r="C25" s="11" t="s">
        <v>42</v>
      </c>
      <c r="D25" s="11" t="s">
        <v>117</v>
      </c>
      <c r="E25" s="11" t="s">
        <v>118</v>
      </c>
      <c r="F25" s="96"/>
    </row>
    <row r="26" spans="1:6" ht="154.5" customHeight="1" x14ac:dyDescent="0.3">
      <c r="A26" s="94"/>
      <c r="B26" s="10" t="s">
        <v>119</v>
      </c>
      <c r="C26" s="11" t="s">
        <v>42</v>
      </c>
      <c r="D26" s="11" t="s">
        <v>120</v>
      </c>
      <c r="E26" s="11" t="s">
        <v>121</v>
      </c>
      <c r="F26" s="96"/>
    </row>
    <row r="27" spans="1:6" ht="68.25" customHeight="1" x14ac:dyDescent="0.3">
      <c r="A27" s="94"/>
      <c r="B27" s="10" t="s">
        <v>123</v>
      </c>
      <c r="C27" s="11" t="s">
        <v>46</v>
      </c>
      <c r="D27" s="11" t="s">
        <v>85</v>
      </c>
      <c r="E27" s="11" t="s">
        <v>124</v>
      </c>
      <c r="F27" s="97"/>
    </row>
  </sheetData>
  <mergeCells count="12">
    <mergeCell ref="A6:A9"/>
    <mergeCell ref="F6:F9"/>
    <mergeCell ref="A10:A13"/>
    <mergeCell ref="F10:F13"/>
    <mergeCell ref="A14:A15"/>
    <mergeCell ref="F14:F15"/>
    <mergeCell ref="A16:A18"/>
    <mergeCell ref="F16:F18"/>
    <mergeCell ref="A19:A22"/>
    <mergeCell ref="F19:F22"/>
    <mergeCell ref="A24:A27"/>
    <mergeCell ref="F24:F27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P35"/>
  <sheetViews>
    <sheetView topLeftCell="A8" zoomScale="80" zoomScaleNormal="80" workbookViewId="0">
      <selection activeCell="P10" sqref="P10"/>
    </sheetView>
  </sheetViews>
  <sheetFormatPr defaultColWidth="9.1796875" defaultRowHeight="13" x14ac:dyDescent="0.3"/>
  <cols>
    <col min="1" max="1" width="15.1796875" style="1" customWidth="1"/>
    <col min="2" max="2" width="36.26953125" style="1" customWidth="1"/>
    <col min="3" max="3" width="12.54296875" style="1" customWidth="1"/>
    <col min="4" max="4" width="27.453125" style="1" customWidth="1"/>
    <col min="5" max="5" width="18.81640625" style="1" customWidth="1"/>
    <col min="6" max="10" width="15.81640625" style="1" customWidth="1"/>
    <col min="11" max="11" width="18.453125" style="1" hidden="1" customWidth="1"/>
    <col min="12" max="12" width="31.7265625" style="1" customWidth="1"/>
    <col min="13" max="14" width="7.81640625" style="1" customWidth="1"/>
    <col min="15" max="15" width="9.1796875" style="1"/>
    <col min="16" max="16" width="24.26953125" style="1" customWidth="1"/>
    <col min="17" max="16384" width="9.1796875" style="1"/>
  </cols>
  <sheetData>
    <row r="1" spans="1:16" ht="26.25" customHeight="1" x14ac:dyDescent="0.4">
      <c r="L1" s="103" t="s">
        <v>148</v>
      </c>
      <c r="M1" s="103"/>
      <c r="N1" s="103"/>
    </row>
    <row r="2" spans="1:16" ht="26.25" customHeight="1" x14ac:dyDescent="0.3">
      <c r="A2" s="18" t="s">
        <v>134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6" ht="26.25" customHeight="1" x14ac:dyDescent="0.3"/>
    <row r="4" spans="1:16" ht="30.75" customHeight="1" x14ac:dyDescent="0.3">
      <c r="A4" s="102" t="s">
        <v>131</v>
      </c>
      <c r="B4" s="102" t="s">
        <v>0</v>
      </c>
      <c r="C4" s="102" t="s">
        <v>1</v>
      </c>
      <c r="D4" s="102" t="s">
        <v>2</v>
      </c>
      <c r="E4" s="102" t="s">
        <v>3</v>
      </c>
      <c r="F4" s="102" t="s">
        <v>4</v>
      </c>
      <c r="G4" s="102"/>
      <c r="H4" s="102"/>
      <c r="I4" s="102"/>
      <c r="J4" s="102"/>
      <c r="K4" s="101" t="s">
        <v>5</v>
      </c>
      <c r="L4" s="101" t="s">
        <v>6</v>
      </c>
      <c r="M4" s="101" t="s">
        <v>7</v>
      </c>
      <c r="N4" s="101"/>
    </row>
    <row r="5" spans="1:16" ht="27.75" customHeight="1" x14ac:dyDescent="0.3">
      <c r="A5" s="102"/>
      <c r="B5" s="102"/>
      <c r="C5" s="102"/>
      <c r="D5" s="102"/>
      <c r="E5" s="102"/>
      <c r="F5" s="102" t="s">
        <v>8</v>
      </c>
      <c r="G5" s="102" t="s">
        <v>9</v>
      </c>
      <c r="H5" s="102"/>
      <c r="I5" s="102"/>
      <c r="J5" s="102"/>
      <c r="K5" s="101"/>
      <c r="L5" s="101"/>
      <c r="M5" s="101"/>
      <c r="N5" s="101"/>
    </row>
    <row r="6" spans="1:16" s="2" customFormat="1" ht="45.75" customHeight="1" x14ac:dyDescent="0.35">
      <c r="A6" s="102"/>
      <c r="B6" s="102"/>
      <c r="C6" s="102"/>
      <c r="D6" s="102"/>
      <c r="E6" s="102"/>
      <c r="F6" s="102"/>
      <c r="G6" s="3" t="s">
        <v>10</v>
      </c>
      <c r="H6" s="3" t="s">
        <v>11</v>
      </c>
      <c r="I6" s="3" t="s">
        <v>12</v>
      </c>
      <c r="J6" s="3" t="s">
        <v>13</v>
      </c>
      <c r="K6" s="101"/>
      <c r="L6" s="101"/>
      <c r="M6" s="3" t="s">
        <v>132</v>
      </c>
      <c r="N6" s="3" t="s">
        <v>133</v>
      </c>
    </row>
    <row r="7" spans="1:16" s="9" customFormat="1" ht="28.5" customHeight="1" x14ac:dyDescent="0.35">
      <c r="A7" s="4" t="s">
        <v>14</v>
      </c>
      <c r="B7" s="5">
        <v>27</v>
      </c>
      <c r="C7" s="5"/>
      <c r="D7" s="5"/>
      <c r="E7" s="5"/>
      <c r="F7" s="6">
        <f>SUM(F9:F35)</f>
        <v>20613.095743000002</v>
      </c>
      <c r="G7" s="7">
        <f>SUM(G9:G35)</f>
        <v>9634.7089689999993</v>
      </c>
      <c r="H7" s="6">
        <f>SUM(H9:H35)</f>
        <v>7925.339849</v>
      </c>
      <c r="I7" s="6">
        <f>SUM(I9:I35)</f>
        <v>91.4</v>
      </c>
      <c r="J7" s="6">
        <f>SUM(J9:J35)</f>
        <v>2961.646925</v>
      </c>
      <c r="K7" s="6"/>
      <c r="L7" s="6">
        <f>369+314.1+2668.7+719+614.2+771.6+1274.4</f>
        <v>6731</v>
      </c>
      <c r="M7" s="8">
        <f>303+258+809+224+446+237+294</f>
        <v>2571</v>
      </c>
      <c r="N7" s="8">
        <f>12+122</f>
        <v>134</v>
      </c>
    </row>
    <row r="8" spans="1:16" ht="52" x14ac:dyDescent="0.3">
      <c r="A8" s="98" t="s">
        <v>15</v>
      </c>
      <c r="B8" s="10" t="s">
        <v>16</v>
      </c>
      <c r="C8" s="11" t="s">
        <v>17</v>
      </c>
      <c r="D8" s="11" t="s">
        <v>18</v>
      </c>
      <c r="E8" s="11" t="s">
        <v>19</v>
      </c>
      <c r="F8" s="12">
        <f t="shared" ref="F8" si="0">SUM(G8:J8)</f>
        <v>0</v>
      </c>
      <c r="G8" s="7"/>
      <c r="H8" s="12"/>
      <c r="I8" s="12"/>
      <c r="J8" s="12"/>
      <c r="K8" s="13"/>
      <c r="L8" s="15"/>
      <c r="M8" s="13"/>
      <c r="N8" s="13"/>
    </row>
    <row r="9" spans="1:16" ht="69.75" customHeight="1" x14ac:dyDescent="0.3">
      <c r="A9" s="99"/>
      <c r="B9" s="10" t="s">
        <v>20</v>
      </c>
      <c r="C9" s="11" t="s">
        <v>21</v>
      </c>
      <c r="D9" s="11" t="s">
        <v>22</v>
      </c>
      <c r="E9" s="11" t="s">
        <v>23</v>
      </c>
      <c r="F9" s="12">
        <f>SUM(G9:J9)</f>
        <v>1004</v>
      </c>
      <c r="G9" s="7">
        <v>250.96</v>
      </c>
      <c r="H9" s="12">
        <v>219.48</v>
      </c>
      <c r="I9" s="12">
        <v>33.4</v>
      </c>
      <c r="J9" s="12">
        <v>500.16</v>
      </c>
      <c r="K9" s="13" t="s">
        <v>24</v>
      </c>
      <c r="L9" s="15" t="s">
        <v>25</v>
      </c>
      <c r="M9" s="16">
        <v>84</v>
      </c>
      <c r="N9" s="16"/>
    </row>
    <row r="10" spans="1:16" ht="35.25" customHeight="1" x14ac:dyDescent="0.3">
      <c r="A10" s="99"/>
      <c r="B10" s="10" t="s">
        <v>26</v>
      </c>
      <c r="C10" s="11" t="s">
        <v>21</v>
      </c>
      <c r="D10" s="11" t="s">
        <v>27</v>
      </c>
      <c r="E10" s="11" t="s">
        <v>28</v>
      </c>
      <c r="F10" s="12">
        <f t="shared" ref="F10:F35" si="1">SUM(G10:J10)</f>
        <v>51.800000000000004</v>
      </c>
      <c r="G10" s="7"/>
      <c r="H10" s="12">
        <v>47.6</v>
      </c>
      <c r="I10" s="12"/>
      <c r="J10" s="12">
        <v>4.2</v>
      </c>
      <c r="K10" s="13" t="s">
        <v>24</v>
      </c>
      <c r="L10" s="15"/>
      <c r="M10" s="16">
        <v>52</v>
      </c>
      <c r="N10" s="16"/>
      <c r="P10" s="14"/>
    </row>
    <row r="11" spans="1:16" ht="71.25" customHeight="1" x14ac:dyDescent="0.3">
      <c r="A11" s="99"/>
      <c r="B11" s="10" t="s">
        <v>29</v>
      </c>
      <c r="C11" s="11" t="s">
        <v>30</v>
      </c>
      <c r="D11" s="11" t="s">
        <v>31</v>
      </c>
      <c r="E11" s="11" t="s">
        <v>32</v>
      </c>
      <c r="F11" s="12">
        <f t="shared" si="1"/>
        <v>1115.7</v>
      </c>
      <c r="G11" s="7">
        <v>993.5</v>
      </c>
      <c r="H11" s="12">
        <v>44.7</v>
      </c>
      <c r="I11" s="12"/>
      <c r="J11" s="12">
        <f>75.9+1.6</f>
        <v>77.5</v>
      </c>
      <c r="K11" s="13" t="s">
        <v>33</v>
      </c>
      <c r="L11" s="15"/>
      <c r="M11" s="16">
        <v>67</v>
      </c>
      <c r="N11" s="16"/>
    </row>
    <row r="12" spans="1:16" ht="49.5" customHeight="1" x14ac:dyDescent="0.3">
      <c r="A12" s="100"/>
      <c r="B12" s="10" t="s">
        <v>34</v>
      </c>
      <c r="C12" s="11" t="s">
        <v>21</v>
      </c>
      <c r="D12" s="11" t="s">
        <v>35</v>
      </c>
      <c r="E12" s="11" t="s">
        <v>36</v>
      </c>
      <c r="F12" s="12">
        <f t="shared" si="1"/>
        <v>122.27</v>
      </c>
      <c r="G12" s="7"/>
      <c r="H12" s="12">
        <v>90.47</v>
      </c>
      <c r="I12" s="12"/>
      <c r="J12" s="12">
        <v>31.8</v>
      </c>
      <c r="K12" s="13" t="s">
        <v>24</v>
      </c>
      <c r="L12" s="15"/>
      <c r="M12" s="16">
        <v>100</v>
      </c>
      <c r="N12" s="16"/>
    </row>
    <row r="13" spans="1:16" ht="53.25" customHeight="1" x14ac:dyDescent="0.3">
      <c r="A13" s="98" t="s">
        <v>37</v>
      </c>
      <c r="B13" s="10" t="s">
        <v>38</v>
      </c>
      <c r="C13" s="11" t="s">
        <v>17</v>
      </c>
      <c r="D13" s="11" t="s">
        <v>39</v>
      </c>
      <c r="E13" s="11" t="s">
        <v>40</v>
      </c>
      <c r="F13" s="12">
        <f t="shared" si="1"/>
        <v>108.61</v>
      </c>
      <c r="G13" s="7">
        <v>61.91</v>
      </c>
      <c r="H13" s="12">
        <v>33.67</v>
      </c>
      <c r="I13" s="12"/>
      <c r="J13" s="12">
        <v>13.03</v>
      </c>
      <c r="K13" s="13" t="s">
        <v>24</v>
      </c>
      <c r="L13" s="15"/>
      <c r="M13" s="16">
        <v>15</v>
      </c>
      <c r="N13" s="16"/>
    </row>
    <row r="14" spans="1:16" ht="53.25" customHeight="1" x14ac:dyDescent="0.3">
      <c r="A14" s="99"/>
      <c r="B14" s="10" t="s">
        <v>41</v>
      </c>
      <c r="C14" s="11" t="s">
        <v>42</v>
      </c>
      <c r="D14" s="11" t="s">
        <v>43</v>
      </c>
      <c r="E14" s="11" t="s">
        <v>44</v>
      </c>
      <c r="F14" s="12">
        <f t="shared" si="1"/>
        <v>471.03000000000003</v>
      </c>
      <c r="G14" s="7">
        <v>349.98</v>
      </c>
      <c r="H14" s="12">
        <v>92.32</v>
      </c>
      <c r="I14" s="12"/>
      <c r="J14" s="12">
        <v>28.73</v>
      </c>
      <c r="K14" s="13" t="s">
        <v>24</v>
      </c>
      <c r="L14" s="15"/>
      <c r="M14" s="16">
        <v>116</v>
      </c>
      <c r="N14" s="16"/>
    </row>
    <row r="15" spans="1:16" ht="83.25" customHeight="1" x14ac:dyDescent="0.3">
      <c r="A15" s="99"/>
      <c r="B15" s="10" t="s">
        <v>45</v>
      </c>
      <c r="C15" s="11" t="s">
        <v>46</v>
      </c>
      <c r="D15" s="11" t="s">
        <v>47</v>
      </c>
      <c r="E15" s="11" t="s">
        <v>48</v>
      </c>
      <c r="F15" s="12">
        <f t="shared" si="1"/>
        <v>390.39</v>
      </c>
      <c r="G15" s="7"/>
      <c r="H15" s="12">
        <v>390.39</v>
      </c>
      <c r="I15" s="12"/>
      <c r="J15" s="12"/>
      <c r="K15" s="13" t="s">
        <v>24</v>
      </c>
      <c r="L15" s="15" t="s">
        <v>49</v>
      </c>
      <c r="M15" s="16">
        <v>41</v>
      </c>
      <c r="N15" s="16"/>
    </row>
    <row r="16" spans="1:16" ht="26" x14ac:dyDescent="0.3">
      <c r="A16" s="99"/>
      <c r="B16" s="10" t="s">
        <v>50</v>
      </c>
      <c r="C16" s="11" t="s">
        <v>21</v>
      </c>
      <c r="D16" s="11" t="s">
        <v>51</v>
      </c>
      <c r="E16" s="11" t="s">
        <v>52</v>
      </c>
      <c r="F16" s="12">
        <f t="shared" si="1"/>
        <v>58.65</v>
      </c>
      <c r="G16" s="7"/>
      <c r="H16" s="12">
        <v>58.65</v>
      </c>
      <c r="I16" s="12"/>
      <c r="J16" s="12"/>
      <c r="K16" s="13" t="s">
        <v>24</v>
      </c>
      <c r="L16" s="15"/>
      <c r="M16" s="16">
        <v>32</v>
      </c>
      <c r="N16" s="16"/>
    </row>
    <row r="17" spans="1:14" ht="39" x14ac:dyDescent="0.3">
      <c r="A17" s="100"/>
      <c r="B17" s="10" t="s">
        <v>53</v>
      </c>
      <c r="C17" s="11" t="s">
        <v>46</v>
      </c>
      <c r="D17" s="11" t="s">
        <v>54</v>
      </c>
      <c r="E17" s="11" t="s">
        <v>55</v>
      </c>
      <c r="F17" s="12">
        <f t="shared" si="1"/>
        <v>492.63</v>
      </c>
      <c r="G17" s="7">
        <v>55</v>
      </c>
      <c r="H17" s="12">
        <v>75</v>
      </c>
      <c r="I17" s="12"/>
      <c r="J17" s="12">
        <v>362.63</v>
      </c>
      <c r="K17" s="13" t="s">
        <v>24</v>
      </c>
      <c r="L17" s="15" t="s">
        <v>56</v>
      </c>
      <c r="M17" s="16">
        <v>54</v>
      </c>
      <c r="N17" s="16">
        <v>12</v>
      </c>
    </row>
    <row r="18" spans="1:14" ht="67.5" customHeight="1" x14ac:dyDescent="0.3">
      <c r="A18" s="94" t="s">
        <v>57</v>
      </c>
      <c r="B18" s="10" t="s">
        <v>58</v>
      </c>
      <c r="C18" s="11" t="s">
        <v>59</v>
      </c>
      <c r="D18" s="11" t="s">
        <v>60</v>
      </c>
      <c r="E18" s="11" t="s">
        <v>61</v>
      </c>
      <c r="F18" s="12">
        <f t="shared" si="1"/>
        <v>3843</v>
      </c>
      <c r="G18" s="7">
        <v>2321.6999999999998</v>
      </c>
      <c r="H18" s="12">
        <v>776</v>
      </c>
      <c r="I18" s="12"/>
      <c r="J18" s="12">
        <v>745.3</v>
      </c>
      <c r="K18" s="13" t="s">
        <v>24</v>
      </c>
      <c r="L18" s="15" t="s">
        <v>126</v>
      </c>
      <c r="M18" s="16">
        <v>468</v>
      </c>
      <c r="N18" s="16">
        <v>122</v>
      </c>
    </row>
    <row r="19" spans="1:14" ht="55.5" customHeight="1" x14ac:dyDescent="0.3">
      <c r="A19" s="94"/>
      <c r="B19" s="10" t="s">
        <v>62</v>
      </c>
      <c r="C19" s="11" t="s">
        <v>17</v>
      </c>
      <c r="D19" s="11" t="s">
        <v>63</v>
      </c>
      <c r="E19" s="11" t="s">
        <v>64</v>
      </c>
      <c r="F19" s="12">
        <f t="shared" si="1"/>
        <v>436.69</v>
      </c>
      <c r="G19" s="7">
        <v>241.28</v>
      </c>
      <c r="H19" s="12">
        <v>121.2</v>
      </c>
      <c r="I19" s="12"/>
      <c r="J19" s="12">
        <v>74.209999999999994</v>
      </c>
      <c r="K19" s="13" t="s">
        <v>24</v>
      </c>
      <c r="L19" s="15"/>
      <c r="M19" s="16">
        <v>137</v>
      </c>
      <c r="N19" s="16"/>
    </row>
    <row r="20" spans="1:14" ht="36.75" customHeight="1" x14ac:dyDescent="0.3">
      <c r="A20" s="94"/>
      <c r="B20" s="10" t="s">
        <v>65</v>
      </c>
      <c r="C20" s="11" t="s">
        <v>46</v>
      </c>
      <c r="D20" s="11" t="s">
        <v>66</v>
      </c>
      <c r="E20" s="11" t="s">
        <v>67</v>
      </c>
      <c r="F20" s="12">
        <f t="shared" si="1"/>
        <v>832</v>
      </c>
      <c r="G20" s="7">
        <v>86</v>
      </c>
      <c r="H20" s="12">
        <v>671</v>
      </c>
      <c r="I20" s="12"/>
      <c r="J20" s="12">
        <v>75</v>
      </c>
      <c r="K20" s="13" t="s">
        <v>24</v>
      </c>
      <c r="L20" s="15"/>
      <c r="M20" s="16">
        <v>204</v>
      </c>
      <c r="N20" s="16"/>
    </row>
    <row r="21" spans="1:14" ht="48" customHeight="1" x14ac:dyDescent="0.3">
      <c r="A21" s="94" t="s">
        <v>68</v>
      </c>
      <c r="B21" s="10" t="s">
        <v>69</v>
      </c>
      <c r="C21" s="11" t="s">
        <v>42</v>
      </c>
      <c r="D21" s="11" t="s">
        <v>70</v>
      </c>
      <c r="E21" s="11" t="s">
        <v>71</v>
      </c>
      <c r="F21" s="12">
        <f t="shared" si="1"/>
        <v>720.17099999999994</v>
      </c>
      <c r="G21" s="7">
        <v>631.58399999999995</v>
      </c>
      <c r="H21" s="12">
        <v>88.587000000000003</v>
      </c>
      <c r="I21" s="12"/>
      <c r="J21" s="12"/>
      <c r="K21" s="13" t="s">
        <v>24</v>
      </c>
      <c r="L21" s="15"/>
      <c r="M21" s="16">
        <v>43</v>
      </c>
      <c r="N21" s="16"/>
    </row>
    <row r="22" spans="1:14" ht="48" customHeight="1" x14ac:dyDescent="0.3">
      <c r="A22" s="94"/>
      <c r="B22" s="10" t="s">
        <v>72</v>
      </c>
      <c r="C22" s="11" t="s">
        <v>59</v>
      </c>
      <c r="D22" s="11" t="s">
        <v>73</v>
      </c>
      <c r="E22" s="11" t="s">
        <v>74</v>
      </c>
      <c r="F22" s="12">
        <f t="shared" si="1"/>
        <v>1234.7840000000001</v>
      </c>
      <c r="G22" s="7">
        <v>541.17200000000003</v>
      </c>
      <c r="H22" s="12">
        <v>693.61199999999997</v>
      </c>
      <c r="I22" s="12"/>
      <c r="J22" s="12"/>
      <c r="K22" s="13" t="s">
        <v>24</v>
      </c>
      <c r="L22" s="15"/>
      <c r="M22" s="16">
        <v>120</v>
      </c>
      <c r="N22" s="16"/>
    </row>
    <row r="23" spans="1:14" ht="45" customHeight="1" x14ac:dyDescent="0.3">
      <c r="A23" s="94"/>
      <c r="B23" s="10" t="s">
        <v>75</v>
      </c>
      <c r="C23" s="11" t="s">
        <v>76</v>
      </c>
      <c r="D23" s="11" t="s">
        <v>77</v>
      </c>
      <c r="E23" s="11" t="s">
        <v>78</v>
      </c>
      <c r="F23" s="12">
        <f t="shared" si="1"/>
        <v>851.49999999999989</v>
      </c>
      <c r="G23" s="7">
        <v>762.8</v>
      </c>
      <c r="H23" s="12">
        <v>37.4</v>
      </c>
      <c r="I23" s="12"/>
      <c r="J23" s="12">
        <f>25.5+24.1+1.7</f>
        <v>51.300000000000004</v>
      </c>
      <c r="K23" s="13" t="s">
        <v>24</v>
      </c>
      <c r="L23" s="15" t="s">
        <v>127</v>
      </c>
      <c r="M23" s="16">
        <f>69-8</f>
        <v>61</v>
      </c>
      <c r="N23" s="16"/>
    </row>
    <row r="24" spans="1:14" ht="127.5" customHeight="1" x14ac:dyDescent="0.3">
      <c r="A24" s="98" t="s">
        <v>79</v>
      </c>
      <c r="B24" s="10" t="s">
        <v>80</v>
      </c>
      <c r="C24" s="11" t="s">
        <v>59</v>
      </c>
      <c r="D24" s="11" t="s">
        <v>81</v>
      </c>
      <c r="E24" s="11" t="s">
        <v>82</v>
      </c>
      <c r="F24" s="12">
        <f t="shared" si="1"/>
        <v>2000</v>
      </c>
      <c r="G24" s="7">
        <v>615</v>
      </c>
      <c r="H24" s="12">
        <v>1285</v>
      </c>
      <c r="I24" s="12"/>
      <c r="J24" s="12">
        <v>100</v>
      </c>
      <c r="K24" s="13" t="s">
        <v>83</v>
      </c>
      <c r="L24" s="15"/>
      <c r="M24" s="16">
        <v>360</v>
      </c>
      <c r="N24" s="16"/>
    </row>
    <row r="25" spans="1:14" ht="49.5" customHeight="1" x14ac:dyDescent="0.3">
      <c r="A25" s="99"/>
      <c r="B25" s="10" t="s">
        <v>84</v>
      </c>
      <c r="C25" s="11" t="s">
        <v>21</v>
      </c>
      <c r="D25" s="11" t="s">
        <v>85</v>
      </c>
      <c r="E25" s="11" t="s">
        <v>86</v>
      </c>
      <c r="F25" s="12">
        <f t="shared" si="1"/>
        <v>300</v>
      </c>
      <c r="G25" s="7">
        <v>83.5</v>
      </c>
      <c r="H25" s="12">
        <v>174.9</v>
      </c>
      <c r="I25" s="12"/>
      <c r="J25" s="12">
        <v>41.6</v>
      </c>
      <c r="K25" s="13" t="s">
        <v>24</v>
      </c>
      <c r="L25" s="15" t="s">
        <v>87</v>
      </c>
      <c r="M25" s="16">
        <v>29</v>
      </c>
      <c r="N25" s="16"/>
    </row>
    <row r="26" spans="1:14" ht="36.75" customHeight="1" x14ac:dyDescent="0.3">
      <c r="A26" s="99"/>
      <c r="B26" s="10" t="s">
        <v>88</v>
      </c>
      <c r="C26" s="11" t="s">
        <v>21</v>
      </c>
      <c r="D26" s="11" t="s">
        <v>89</v>
      </c>
      <c r="E26" s="11" t="s">
        <v>90</v>
      </c>
      <c r="F26" s="12">
        <f t="shared" si="1"/>
        <v>600</v>
      </c>
      <c r="G26" s="7"/>
      <c r="H26" s="12">
        <v>549.6</v>
      </c>
      <c r="I26" s="12"/>
      <c r="J26" s="12">
        <v>50.4</v>
      </c>
      <c r="K26" s="13" t="s">
        <v>91</v>
      </c>
      <c r="L26" s="15" t="s">
        <v>92</v>
      </c>
      <c r="M26" s="16">
        <v>10</v>
      </c>
      <c r="N26" s="16"/>
    </row>
    <row r="27" spans="1:14" ht="50.25" customHeight="1" x14ac:dyDescent="0.3">
      <c r="A27" s="99"/>
      <c r="B27" s="10" t="s">
        <v>93</v>
      </c>
      <c r="C27" s="11" t="s">
        <v>21</v>
      </c>
      <c r="D27" s="11" t="s">
        <v>94</v>
      </c>
      <c r="E27" s="11" t="s">
        <v>95</v>
      </c>
      <c r="F27" s="12">
        <f t="shared" si="1"/>
        <v>150</v>
      </c>
      <c r="G27" s="7">
        <v>61.448</v>
      </c>
      <c r="H27" s="12">
        <v>80.491</v>
      </c>
      <c r="I27" s="12"/>
      <c r="J27" s="12">
        <v>8.0609999999999999</v>
      </c>
      <c r="K27" s="13" t="s">
        <v>24</v>
      </c>
      <c r="L27" s="15"/>
      <c r="M27" s="16">
        <v>24</v>
      </c>
      <c r="N27" s="16"/>
    </row>
    <row r="28" spans="1:14" ht="36.75" customHeight="1" x14ac:dyDescent="0.3">
      <c r="A28" s="100"/>
      <c r="B28" s="10" t="s">
        <v>96</v>
      </c>
      <c r="C28" s="11" t="s">
        <v>21</v>
      </c>
      <c r="D28" s="11" t="s">
        <v>97</v>
      </c>
      <c r="E28" s="11" t="s">
        <v>98</v>
      </c>
      <c r="F28" s="12">
        <f t="shared" si="1"/>
        <v>569.57294999999999</v>
      </c>
      <c r="G28" s="7">
        <v>408.98</v>
      </c>
      <c r="H28" s="12">
        <v>141.22300000000001</v>
      </c>
      <c r="I28" s="12"/>
      <c r="J28" s="12">
        <v>19.369949999999999</v>
      </c>
      <c r="K28" s="13" t="s">
        <v>24</v>
      </c>
      <c r="L28" s="15" t="s">
        <v>99</v>
      </c>
      <c r="M28" s="16">
        <f>73-50</f>
        <v>23</v>
      </c>
      <c r="N28" s="16"/>
    </row>
    <row r="29" spans="1:14" ht="81" customHeight="1" x14ac:dyDescent="0.3">
      <c r="A29" s="98" t="s">
        <v>100</v>
      </c>
      <c r="B29" s="10" t="s">
        <v>101</v>
      </c>
      <c r="C29" s="11" t="s">
        <v>59</v>
      </c>
      <c r="D29" s="11" t="s">
        <v>102</v>
      </c>
      <c r="E29" s="11" t="s">
        <v>103</v>
      </c>
      <c r="F29" s="12">
        <f t="shared" si="1"/>
        <v>1168</v>
      </c>
      <c r="G29" s="7">
        <v>465.4</v>
      </c>
      <c r="H29" s="12">
        <v>665.6</v>
      </c>
      <c r="I29" s="12"/>
      <c r="J29" s="12">
        <v>37</v>
      </c>
      <c r="K29" s="13" t="s">
        <v>24</v>
      </c>
      <c r="L29" s="15" t="s">
        <v>125</v>
      </c>
      <c r="M29" s="16">
        <v>80</v>
      </c>
      <c r="N29" s="16"/>
    </row>
    <row r="30" spans="1:14" ht="36.75" customHeight="1" x14ac:dyDescent="0.3">
      <c r="A30" s="99"/>
      <c r="B30" s="10" t="s">
        <v>104</v>
      </c>
      <c r="C30" s="11" t="s">
        <v>17</v>
      </c>
      <c r="D30" s="11" t="s">
        <v>105</v>
      </c>
      <c r="E30" s="11" t="s">
        <v>106</v>
      </c>
      <c r="F30" s="12">
        <f t="shared" si="1"/>
        <v>528.03</v>
      </c>
      <c r="G30" s="7">
        <v>411.21</v>
      </c>
      <c r="H30" s="12">
        <v>97.31</v>
      </c>
      <c r="I30" s="12"/>
      <c r="J30" s="12">
        <v>19.510000000000002</v>
      </c>
      <c r="K30" s="13" t="s">
        <v>24</v>
      </c>
      <c r="L30" s="15" t="s">
        <v>107</v>
      </c>
      <c r="M30" s="16">
        <v>52</v>
      </c>
      <c r="N30" s="16"/>
    </row>
    <row r="31" spans="1:14" ht="56.25" customHeight="1" x14ac:dyDescent="0.3">
      <c r="A31" s="100"/>
      <c r="B31" s="10" t="s">
        <v>108</v>
      </c>
      <c r="C31" s="11" t="s">
        <v>17</v>
      </c>
      <c r="D31" s="11" t="s">
        <v>109</v>
      </c>
      <c r="E31" s="11" t="s">
        <v>110</v>
      </c>
      <c r="F31" s="12">
        <f t="shared" si="1"/>
        <v>700</v>
      </c>
      <c r="G31" s="7">
        <v>145</v>
      </c>
      <c r="H31" s="12">
        <v>412</v>
      </c>
      <c r="I31" s="12">
        <v>58</v>
      </c>
      <c r="J31" s="12">
        <v>85</v>
      </c>
      <c r="K31" s="13" t="s">
        <v>24</v>
      </c>
      <c r="L31" s="15" t="s">
        <v>111</v>
      </c>
      <c r="M31" s="16">
        <v>105</v>
      </c>
      <c r="N31" s="16"/>
    </row>
    <row r="32" spans="1:14" ht="81" customHeight="1" x14ac:dyDescent="0.3">
      <c r="A32" s="94" t="s">
        <v>112</v>
      </c>
      <c r="B32" s="10" t="s">
        <v>113</v>
      </c>
      <c r="C32" s="11" t="s">
        <v>42</v>
      </c>
      <c r="D32" s="11" t="s">
        <v>114</v>
      </c>
      <c r="E32" s="11" t="s">
        <v>115</v>
      </c>
      <c r="F32" s="12">
        <f t="shared" si="1"/>
        <v>1554.7</v>
      </c>
      <c r="G32" s="7">
        <v>677.2</v>
      </c>
      <c r="H32" s="12">
        <v>441.5</v>
      </c>
      <c r="I32" s="12"/>
      <c r="J32" s="12">
        <v>436</v>
      </c>
      <c r="K32" s="13" t="s">
        <v>24</v>
      </c>
      <c r="L32" s="15" t="s">
        <v>128</v>
      </c>
      <c r="M32" s="16">
        <v>47</v>
      </c>
      <c r="N32" s="16"/>
    </row>
    <row r="33" spans="1:14" ht="43.5" customHeight="1" x14ac:dyDescent="0.3">
      <c r="A33" s="94"/>
      <c r="B33" s="10" t="s">
        <v>116</v>
      </c>
      <c r="C33" s="11" t="s">
        <v>42</v>
      </c>
      <c r="D33" s="11" t="s">
        <v>117</v>
      </c>
      <c r="E33" s="11" t="s">
        <v>118</v>
      </c>
      <c r="F33" s="12">
        <f t="shared" si="1"/>
        <v>201.18650199999999</v>
      </c>
      <c r="G33" s="7">
        <v>115.037187</v>
      </c>
      <c r="H33" s="12">
        <v>80.691338999999999</v>
      </c>
      <c r="I33" s="12"/>
      <c r="J33" s="12">
        <v>5.4579760000000004</v>
      </c>
      <c r="K33" s="13" t="s">
        <v>24</v>
      </c>
      <c r="L33" s="15" t="s">
        <v>129</v>
      </c>
      <c r="M33" s="16">
        <v>25</v>
      </c>
      <c r="N33" s="16"/>
    </row>
    <row r="34" spans="1:14" ht="78.75" customHeight="1" x14ac:dyDescent="0.3">
      <c r="A34" s="94"/>
      <c r="B34" s="10" t="s">
        <v>119</v>
      </c>
      <c r="C34" s="11" t="s">
        <v>42</v>
      </c>
      <c r="D34" s="11" t="s">
        <v>120</v>
      </c>
      <c r="E34" s="11" t="s">
        <v>121</v>
      </c>
      <c r="F34" s="12">
        <f t="shared" si="1"/>
        <v>125.181291</v>
      </c>
      <c r="G34" s="7">
        <v>58.047781999999998</v>
      </c>
      <c r="H34" s="12">
        <v>58.945509999999999</v>
      </c>
      <c r="I34" s="12"/>
      <c r="J34" s="12">
        <v>8.1879989999999996</v>
      </c>
      <c r="K34" s="13" t="s">
        <v>24</v>
      </c>
      <c r="L34" s="15" t="s">
        <v>122</v>
      </c>
      <c r="M34" s="16">
        <v>115</v>
      </c>
      <c r="N34" s="16"/>
    </row>
    <row r="35" spans="1:14" ht="68.25" customHeight="1" x14ac:dyDescent="0.3">
      <c r="A35" s="94"/>
      <c r="B35" s="10" t="s">
        <v>123</v>
      </c>
      <c r="C35" s="11" t="s">
        <v>46</v>
      </c>
      <c r="D35" s="11" t="s">
        <v>85</v>
      </c>
      <c r="E35" s="11" t="s">
        <v>124</v>
      </c>
      <c r="F35" s="12">
        <f t="shared" si="1"/>
        <v>983.2</v>
      </c>
      <c r="G35" s="7">
        <v>298</v>
      </c>
      <c r="H35" s="12">
        <v>498</v>
      </c>
      <c r="I35" s="12"/>
      <c r="J35" s="12">
        <v>187.2</v>
      </c>
      <c r="K35" s="13" t="s">
        <v>24</v>
      </c>
      <c r="L35" s="15" t="s">
        <v>130</v>
      </c>
      <c r="M35" s="16">
        <v>107</v>
      </c>
      <c r="N35" s="16"/>
    </row>
  </sheetData>
  <mergeCells count="19">
    <mergeCell ref="L1:N1"/>
    <mergeCell ref="A13:A17"/>
    <mergeCell ref="A18:A20"/>
    <mergeCell ref="A21:A23"/>
    <mergeCell ref="A24:A28"/>
    <mergeCell ref="A29:A31"/>
    <mergeCell ref="A32:A35"/>
    <mergeCell ref="K4:K6"/>
    <mergeCell ref="L4:L6"/>
    <mergeCell ref="M4:N5"/>
    <mergeCell ref="F5:F6"/>
    <mergeCell ref="G5:J5"/>
    <mergeCell ref="A8:A12"/>
    <mergeCell ref="A4:A6"/>
    <mergeCell ref="B4:B6"/>
    <mergeCell ref="C4:C6"/>
    <mergeCell ref="D4:D6"/>
    <mergeCell ref="E4:E6"/>
    <mergeCell ref="F4:J4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4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G13"/>
  <sheetViews>
    <sheetView zoomScale="80" zoomScaleNormal="80" workbookViewId="0">
      <selection activeCell="C6" sqref="C6"/>
    </sheetView>
  </sheetViews>
  <sheetFormatPr defaultColWidth="9.1796875" defaultRowHeight="18" x14ac:dyDescent="0.4"/>
  <cols>
    <col min="1" max="1" width="63" style="17" customWidth="1"/>
    <col min="2" max="5" width="26" style="17" customWidth="1"/>
    <col min="6" max="16384" width="9.1796875" style="17"/>
  </cols>
  <sheetData>
    <row r="1" spans="1:7" x14ac:dyDescent="0.4">
      <c r="E1" s="63" t="s">
        <v>154</v>
      </c>
    </row>
    <row r="2" spans="1:7" ht="36" x14ac:dyDescent="0.4">
      <c r="A2" s="66" t="s">
        <v>266</v>
      </c>
      <c r="B2" s="66"/>
      <c r="C2" s="66"/>
      <c r="D2" s="66"/>
      <c r="E2" s="81"/>
    </row>
    <row r="3" spans="1:7" x14ac:dyDescent="0.4">
      <c r="E3" s="63" t="s">
        <v>257</v>
      </c>
    </row>
    <row r="4" spans="1:7" s="81" customFormat="1" ht="65.25" customHeight="1" x14ac:dyDescent="0.35">
      <c r="A4" s="104" t="s">
        <v>258</v>
      </c>
      <c r="B4" s="104" t="s">
        <v>259</v>
      </c>
      <c r="C4" s="104"/>
      <c r="D4" s="104" t="s">
        <v>260</v>
      </c>
      <c r="E4" s="104"/>
    </row>
    <row r="5" spans="1:7" s="73" customFormat="1" ht="38.25" customHeight="1" x14ac:dyDescent="0.35">
      <c r="A5" s="104"/>
      <c r="B5" s="72" t="s">
        <v>261</v>
      </c>
      <c r="C5" s="72" t="s">
        <v>262</v>
      </c>
      <c r="D5" s="72" t="s">
        <v>263</v>
      </c>
      <c r="E5" s="72" t="s">
        <v>264</v>
      </c>
    </row>
    <row r="6" spans="1:7" s="73" customFormat="1" ht="34.5" customHeight="1" x14ac:dyDescent="0.35">
      <c r="A6" s="82" t="s">
        <v>265</v>
      </c>
      <c r="B6" s="75">
        <f>SUM(B7:B13)</f>
        <v>4144.2</v>
      </c>
      <c r="C6" s="75">
        <f t="shared" ref="C6:E6" si="0">SUM(C7:C13)</f>
        <v>2270.9590000000003</v>
      </c>
      <c r="D6" s="75">
        <f t="shared" si="0"/>
        <v>4789.7485709999992</v>
      </c>
      <c r="E6" s="75">
        <f t="shared" si="0"/>
        <v>1701.35088</v>
      </c>
    </row>
    <row r="7" spans="1:7" s="73" customFormat="1" ht="33" customHeight="1" x14ac:dyDescent="0.35">
      <c r="A7" s="74" t="s">
        <v>15</v>
      </c>
      <c r="B7" s="75">
        <v>737.5</v>
      </c>
      <c r="C7" s="83">
        <v>750</v>
      </c>
      <c r="D7" s="76">
        <v>722.05290999999988</v>
      </c>
      <c r="E7" s="83">
        <v>297.12509999999997</v>
      </c>
    </row>
    <row r="8" spans="1:7" ht="33" customHeight="1" x14ac:dyDescent="0.4">
      <c r="A8" s="74" t="s">
        <v>37</v>
      </c>
      <c r="B8" s="75">
        <v>295</v>
      </c>
      <c r="C8" s="83">
        <v>297.5</v>
      </c>
      <c r="D8" s="76">
        <v>313.39398999999997</v>
      </c>
      <c r="E8" s="83">
        <v>240.89266000000001</v>
      </c>
      <c r="F8" s="84"/>
    </row>
    <row r="9" spans="1:7" ht="33" customHeight="1" x14ac:dyDescent="0.4">
      <c r="A9" s="74" t="s">
        <v>57</v>
      </c>
      <c r="B9" s="75">
        <v>737.5</v>
      </c>
      <c r="C9" s="76">
        <v>72.03</v>
      </c>
      <c r="D9" s="76">
        <v>1012.7124399999999</v>
      </c>
      <c r="E9" s="76">
        <v>72.031779999999998</v>
      </c>
    </row>
    <row r="10" spans="1:7" ht="33" customHeight="1" x14ac:dyDescent="0.4">
      <c r="A10" s="74" t="s">
        <v>68</v>
      </c>
      <c r="B10" s="75">
        <v>737.5</v>
      </c>
      <c r="C10" s="83">
        <v>688.5</v>
      </c>
      <c r="D10" s="76">
        <v>654.97504000000004</v>
      </c>
      <c r="E10" s="83">
        <v>633.46391000000006</v>
      </c>
    </row>
    <row r="11" spans="1:7" ht="33" customHeight="1" x14ac:dyDescent="0.4">
      <c r="A11" s="74" t="s">
        <v>79</v>
      </c>
      <c r="B11" s="75">
        <v>737.5</v>
      </c>
      <c r="C11" s="83">
        <v>283.10000000000002</v>
      </c>
      <c r="D11" s="76">
        <v>1038.1802700000001</v>
      </c>
      <c r="E11" s="83">
        <v>278.00539000000003</v>
      </c>
    </row>
    <row r="12" spans="1:7" ht="33" customHeight="1" x14ac:dyDescent="0.4">
      <c r="A12" s="74" t="s">
        <v>100</v>
      </c>
      <c r="B12" s="75">
        <v>307.7</v>
      </c>
      <c r="C12" s="76">
        <v>59.52</v>
      </c>
      <c r="D12" s="76">
        <v>331.11364000000003</v>
      </c>
      <c r="E12" s="76">
        <v>59.52225</v>
      </c>
      <c r="G12" s="85"/>
    </row>
    <row r="13" spans="1:7" ht="33" customHeight="1" x14ac:dyDescent="0.4">
      <c r="A13" s="74" t="s">
        <v>112</v>
      </c>
      <c r="B13" s="75">
        <v>591.5</v>
      </c>
      <c r="C13" s="76">
        <v>120.309</v>
      </c>
      <c r="D13" s="76">
        <v>717.32028099999991</v>
      </c>
      <c r="E13" s="76">
        <v>120.30979000000001</v>
      </c>
    </row>
  </sheetData>
  <mergeCells count="3">
    <mergeCell ref="A4:A5"/>
    <mergeCell ref="B4:C4"/>
    <mergeCell ref="D4:E4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Q20"/>
  <sheetViews>
    <sheetView zoomScale="80" zoomScaleNormal="80" workbookViewId="0">
      <selection activeCell="O2" sqref="O2"/>
    </sheetView>
  </sheetViews>
  <sheetFormatPr defaultColWidth="9.1796875" defaultRowHeight="13" x14ac:dyDescent="0.3"/>
  <cols>
    <col min="1" max="1" width="32.453125" style="1" customWidth="1"/>
    <col min="2" max="16" width="13.54296875" style="1" customWidth="1"/>
    <col min="17" max="16384" width="9.1796875" style="1"/>
  </cols>
  <sheetData>
    <row r="1" spans="1:17" ht="20.25" customHeight="1" x14ac:dyDescent="0.4">
      <c r="O1" s="103" t="s">
        <v>248</v>
      </c>
      <c r="P1" s="103"/>
    </row>
    <row r="2" spans="1:17" s="17" customFormat="1" ht="20.25" customHeight="1" x14ac:dyDescent="0.4">
      <c r="A2" s="66" t="s">
        <v>273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7" ht="20.25" customHeight="1" x14ac:dyDescent="0.4">
      <c r="O3" s="105" t="s">
        <v>257</v>
      </c>
      <c r="P3" s="105"/>
    </row>
    <row r="4" spans="1:17" s="77" customFormat="1" ht="31.5" customHeight="1" x14ac:dyDescent="0.35">
      <c r="A4" s="102" t="s">
        <v>256</v>
      </c>
      <c r="B4" s="106" t="s">
        <v>267</v>
      </c>
      <c r="C4" s="106"/>
      <c r="D4" s="106"/>
      <c r="E4" s="102" t="s">
        <v>272</v>
      </c>
      <c r="F4" s="102"/>
      <c r="G4" s="102"/>
      <c r="H4" s="102" t="s">
        <v>268</v>
      </c>
      <c r="I4" s="102"/>
      <c r="J4" s="102"/>
      <c r="K4" s="102"/>
      <c r="L4" s="102"/>
      <c r="M4" s="102"/>
      <c r="N4" s="102"/>
      <c r="O4" s="102"/>
      <c r="P4" s="102"/>
    </row>
    <row r="5" spans="1:17" s="77" customFormat="1" ht="33" customHeight="1" x14ac:dyDescent="0.35">
      <c r="A5" s="102"/>
      <c r="B5" s="106"/>
      <c r="C5" s="106"/>
      <c r="D5" s="106"/>
      <c r="E5" s="102"/>
      <c r="F5" s="102"/>
      <c r="G5" s="102"/>
      <c r="H5" s="102" t="s">
        <v>8</v>
      </c>
      <c r="I5" s="102"/>
      <c r="J5" s="102"/>
      <c r="K5" s="102" t="s">
        <v>269</v>
      </c>
      <c r="L5" s="102"/>
      <c r="M5" s="102"/>
      <c r="N5" s="102" t="s">
        <v>270</v>
      </c>
      <c r="O5" s="102"/>
      <c r="P5" s="102"/>
    </row>
    <row r="6" spans="1:17" s="2" customFormat="1" ht="38.25" customHeight="1" x14ac:dyDescent="0.35">
      <c r="A6" s="102"/>
      <c r="B6" s="3" t="s">
        <v>263</v>
      </c>
      <c r="C6" s="3" t="s">
        <v>264</v>
      </c>
      <c r="D6" s="3" t="s">
        <v>271</v>
      </c>
      <c r="E6" s="3" t="s">
        <v>263</v>
      </c>
      <c r="F6" s="3" t="s">
        <v>264</v>
      </c>
      <c r="G6" s="3" t="s">
        <v>271</v>
      </c>
      <c r="H6" s="3" t="s">
        <v>263</v>
      </c>
      <c r="I6" s="3" t="s">
        <v>264</v>
      </c>
      <c r="J6" s="3" t="s">
        <v>271</v>
      </c>
      <c r="K6" s="3" t="s">
        <v>263</v>
      </c>
      <c r="L6" s="3" t="s">
        <v>264</v>
      </c>
      <c r="M6" s="3" t="s">
        <v>271</v>
      </c>
      <c r="N6" s="3" t="s">
        <v>263</v>
      </c>
      <c r="O6" s="3" t="s">
        <v>264</v>
      </c>
      <c r="P6" s="3" t="s">
        <v>271</v>
      </c>
    </row>
    <row r="7" spans="1:17" s="89" customFormat="1" ht="34.5" customHeight="1" x14ac:dyDescent="0.35">
      <c r="A7" s="87" t="s">
        <v>265</v>
      </c>
      <c r="B7" s="88">
        <v>7785.5750390000012</v>
      </c>
      <c r="C7" s="88">
        <v>4006.5616989999999</v>
      </c>
      <c r="D7" s="88">
        <v>4870.0263809999997</v>
      </c>
      <c r="E7" s="88">
        <v>2995.8264679999997</v>
      </c>
      <c r="F7" s="88">
        <v>2305.2108190000004</v>
      </c>
      <c r="G7" s="88">
        <v>2591.9780610000003</v>
      </c>
      <c r="H7" s="88">
        <v>4789.7485710000001</v>
      </c>
      <c r="I7" s="88">
        <v>1701.3508800000004</v>
      </c>
      <c r="J7" s="88">
        <v>2278.0483200000003</v>
      </c>
      <c r="K7" s="88">
        <v>2040.9331000000002</v>
      </c>
      <c r="L7" s="88">
        <v>1367.0306799999998</v>
      </c>
      <c r="M7" s="88">
        <v>1568.4691400000002</v>
      </c>
      <c r="N7" s="88">
        <v>2748.8154709999999</v>
      </c>
      <c r="O7" s="88">
        <v>334.3202</v>
      </c>
      <c r="P7" s="88">
        <v>709.57917999999995</v>
      </c>
    </row>
    <row r="8" spans="1:17" s="78" customFormat="1" ht="33" customHeight="1" x14ac:dyDescent="0.35">
      <c r="A8" s="64" t="s">
        <v>15</v>
      </c>
      <c r="B8" s="80">
        <v>1253.9678040000001</v>
      </c>
      <c r="C8" s="80">
        <v>711.63609799999995</v>
      </c>
      <c r="D8" s="80">
        <v>1107.3240700000001</v>
      </c>
      <c r="E8" s="80">
        <v>531.914894</v>
      </c>
      <c r="F8" s="86">
        <v>414.51099799999997</v>
      </c>
      <c r="G8" s="80">
        <v>531.91489999999999</v>
      </c>
      <c r="H8" s="80">
        <v>722.05290999999988</v>
      </c>
      <c r="I8" s="80">
        <v>297.12509999999997</v>
      </c>
      <c r="J8" s="80">
        <v>575.40917000000002</v>
      </c>
      <c r="K8" s="80">
        <v>337.55291</v>
      </c>
      <c r="L8" s="80">
        <v>132.25408999999999</v>
      </c>
      <c r="M8" s="80">
        <v>225.33689000000001</v>
      </c>
      <c r="N8" s="80">
        <v>384.5</v>
      </c>
      <c r="O8" s="80">
        <v>164.87101000000001</v>
      </c>
      <c r="P8" s="80">
        <v>350.07228000000003</v>
      </c>
    </row>
    <row r="9" spans="1:17" ht="33" customHeight="1" x14ac:dyDescent="0.3">
      <c r="A9" s="64" t="s">
        <v>37</v>
      </c>
      <c r="B9" s="80">
        <v>528.44788000000005</v>
      </c>
      <c r="C9" s="80">
        <v>400.23802000000001</v>
      </c>
      <c r="D9" s="80">
        <v>559.56707000000006</v>
      </c>
      <c r="E9" s="80">
        <v>215.05389000000002</v>
      </c>
      <c r="F9" s="86">
        <v>159.34536</v>
      </c>
      <c r="G9" s="80">
        <v>215.05389000000002</v>
      </c>
      <c r="H9" s="80">
        <v>313.39398999999997</v>
      </c>
      <c r="I9" s="80">
        <v>240.89266000000001</v>
      </c>
      <c r="J9" s="80">
        <v>344.51318000000003</v>
      </c>
      <c r="K9" s="80">
        <v>114.22219</v>
      </c>
      <c r="L9" s="80">
        <v>121.44345999999999</v>
      </c>
      <c r="M9" s="80">
        <v>180.28408000000002</v>
      </c>
      <c r="N9" s="80">
        <v>199.17179999999999</v>
      </c>
      <c r="O9" s="80">
        <v>119.4492</v>
      </c>
      <c r="P9" s="80">
        <v>164.22910000000002</v>
      </c>
      <c r="Q9" s="79"/>
    </row>
    <row r="10" spans="1:17" ht="33" customHeight="1" x14ac:dyDescent="0.3">
      <c r="A10" s="64" t="s">
        <v>57</v>
      </c>
      <c r="B10" s="80">
        <v>1545.4124399999998</v>
      </c>
      <c r="C10" s="80">
        <v>604.73178000000007</v>
      </c>
      <c r="D10" s="80">
        <v>604.73178000000007</v>
      </c>
      <c r="E10" s="80">
        <v>532.70000000000005</v>
      </c>
      <c r="F10" s="80">
        <v>532.70000000000005</v>
      </c>
      <c r="G10" s="80">
        <v>532.70000000000005</v>
      </c>
      <c r="H10" s="80">
        <v>1012.7124399999999</v>
      </c>
      <c r="I10" s="80">
        <v>72.031779999999998</v>
      </c>
      <c r="J10" s="80">
        <v>72.031779999999998</v>
      </c>
      <c r="K10" s="80">
        <v>352.71244000000002</v>
      </c>
      <c r="L10" s="80">
        <v>72.031779999999998</v>
      </c>
      <c r="M10" s="80">
        <v>72.031779999999998</v>
      </c>
      <c r="N10" s="80">
        <v>660</v>
      </c>
      <c r="O10" s="80">
        <v>0</v>
      </c>
      <c r="P10" s="80">
        <v>0</v>
      </c>
    </row>
    <row r="11" spans="1:17" ht="33" customHeight="1" x14ac:dyDescent="0.3">
      <c r="A11" s="64" t="s">
        <v>68</v>
      </c>
      <c r="B11" s="80">
        <v>1181.2910400000001</v>
      </c>
      <c r="C11" s="80">
        <v>1159.77991</v>
      </c>
      <c r="D11" s="80">
        <v>1139.0889999999999</v>
      </c>
      <c r="E11" s="80">
        <v>526.31600000000003</v>
      </c>
      <c r="F11" s="80">
        <v>526.31600000000003</v>
      </c>
      <c r="G11" s="80">
        <v>526.31600000000003</v>
      </c>
      <c r="H11" s="80">
        <v>654.97504000000004</v>
      </c>
      <c r="I11" s="86">
        <v>633.46391000000006</v>
      </c>
      <c r="J11" s="86">
        <v>612.77300000000002</v>
      </c>
      <c r="K11" s="80">
        <v>612.77304000000004</v>
      </c>
      <c r="L11" s="86">
        <v>633.46391000000006</v>
      </c>
      <c r="M11" s="86">
        <v>612.77300000000002</v>
      </c>
      <c r="N11" s="80">
        <v>42.201999999999998</v>
      </c>
      <c r="O11" s="80">
        <v>0</v>
      </c>
      <c r="P11" s="80">
        <v>0</v>
      </c>
    </row>
    <row r="12" spans="1:17" ht="33" customHeight="1" x14ac:dyDescent="0.3">
      <c r="A12" s="64" t="s">
        <v>79</v>
      </c>
      <c r="B12" s="80">
        <v>1575.8202699999999</v>
      </c>
      <c r="C12" s="80">
        <v>388.65222</v>
      </c>
      <c r="D12" s="80">
        <v>603.03217000000006</v>
      </c>
      <c r="E12" s="86">
        <v>537.64</v>
      </c>
      <c r="F12" s="86">
        <v>110.64683000000001</v>
      </c>
      <c r="G12" s="86">
        <v>148.54301999999998</v>
      </c>
      <c r="H12" s="80">
        <v>1038.1802700000001</v>
      </c>
      <c r="I12" s="80">
        <v>278.00539000000003</v>
      </c>
      <c r="J12" s="80">
        <v>454.48915</v>
      </c>
      <c r="K12" s="80">
        <v>437.53027000000003</v>
      </c>
      <c r="L12" s="80">
        <v>278.00539000000003</v>
      </c>
      <c r="M12" s="80">
        <v>324.21134000000001</v>
      </c>
      <c r="N12" s="80">
        <v>600.65</v>
      </c>
      <c r="O12" s="80">
        <v>0</v>
      </c>
      <c r="P12" s="80">
        <v>130.27780999999999</v>
      </c>
    </row>
    <row r="13" spans="1:17" ht="33" customHeight="1" x14ac:dyDescent="0.3">
      <c r="A13" s="64" t="s">
        <v>100</v>
      </c>
      <c r="B13" s="80">
        <v>561.21006000000011</v>
      </c>
      <c r="C13" s="80">
        <v>199.10912999999999</v>
      </c>
      <c r="D13" s="80">
        <v>298.86775</v>
      </c>
      <c r="E13" s="86">
        <v>230.09642000000002</v>
      </c>
      <c r="F13" s="86">
        <v>139.58688000000001</v>
      </c>
      <c r="G13" s="86">
        <v>215.34549999999999</v>
      </c>
      <c r="H13" s="80">
        <v>331.11364000000003</v>
      </c>
      <c r="I13" s="80">
        <v>59.52225</v>
      </c>
      <c r="J13" s="80">
        <v>83.52225</v>
      </c>
      <c r="K13" s="80">
        <v>83.52225</v>
      </c>
      <c r="L13" s="80">
        <v>59.52225</v>
      </c>
      <c r="M13" s="80">
        <v>83.52225</v>
      </c>
      <c r="N13" s="80">
        <v>247.59139000000002</v>
      </c>
      <c r="O13" s="80">
        <v>0</v>
      </c>
      <c r="P13" s="80">
        <v>0</v>
      </c>
    </row>
    <row r="14" spans="1:17" ht="33" customHeight="1" x14ac:dyDescent="0.3">
      <c r="A14" s="64" t="s">
        <v>112</v>
      </c>
      <c r="B14" s="80">
        <v>1139.4255449999998</v>
      </c>
      <c r="C14" s="80">
        <v>542.41454099999999</v>
      </c>
      <c r="D14" s="80">
        <v>557.41454099999999</v>
      </c>
      <c r="E14" s="80">
        <v>422.10526400000003</v>
      </c>
      <c r="F14" s="80">
        <v>422.10475099999996</v>
      </c>
      <c r="G14" s="80">
        <v>422.10475099999996</v>
      </c>
      <c r="H14" s="80">
        <v>717.32028099999991</v>
      </c>
      <c r="I14" s="80">
        <v>120.30979000000001</v>
      </c>
      <c r="J14" s="80">
        <v>135.30979000000002</v>
      </c>
      <c r="K14" s="80">
        <v>102.62</v>
      </c>
      <c r="L14" s="80">
        <v>70.30980000000001</v>
      </c>
      <c r="M14" s="80">
        <v>70.30980000000001</v>
      </c>
      <c r="N14" s="80">
        <v>614.7002809999999</v>
      </c>
      <c r="O14" s="80">
        <v>49.999989999999997</v>
      </c>
      <c r="P14" s="80">
        <v>64.999989999999997</v>
      </c>
    </row>
    <row r="20" spans="15:15" x14ac:dyDescent="0.3">
      <c r="O20" s="1">
        <v>1000</v>
      </c>
    </row>
  </sheetData>
  <mergeCells count="9">
    <mergeCell ref="O3:P3"/>
    <mergeCell ref="O1:P1"/>
    <mergeCell ref="A4:A6"/>
    <mergeCell ref="B4:D5"/>
    <mergeCell ref="E4:G5"/>
    <mergeCell ref="H4:P4"/>
    <mergeCell ref="H5:J5"/>
    <mergeCell ref="K5:M5"/>
    <mergeCell ref="N5:P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1"/>
  <sheetViews>
    <sheetView zoomScale="80" zoomScaleNormal="80" workbookViewId="0">
      <pane xSplit="3" ySplit="6" topLeftCell="D20" activePane="bottomRight" state="frozen"/>
      <selection pane="topRight" activeCell="D1" sqref="D1"/>
      <selection pane="bottomLeft" activeCell="A4" sqref="A4"/>
      <selection pane="bottomRight" activeCell="U2" sqref="U2"/>
    </sheetView>
  </sheetViews>
  <sheetFormatPr defaultColWidth="9.1796875" defaultRowHeight="13" x14ac:dyDescent="0.3"/>
  <cols>
    <col min="1" max="1" width="16.54296875" style="1" customWidth="1"/>
    <col min="2" max="2" width="36.26953125" style="1" customWidth="1"/>
    <col min="3" max="3" width="18.26953125" style="1" customWidth="1"/>
    <col min="4" max="4" width="9.1796875" style="1" customWidth="1"/>
    <col min="5" max="8" width="4.26953125" style="1" customWidth="1"/>
    <col min="9" max="9" width="9.1796875" style="1" customWidth="1"/>
    <col min="10" max="13" width="4.26953125" style="1" customWidth="1"/>
    <col min="14" max="14" width="9.1796875" style="1" customWidth="1"/>
    <col min="15" max="18" width="4.26953125" style="1" customWidth="1"/>
    <col min="19" max="19" width="9.1796875" style="1" customWidth="1"/>
    <col min="20" max="23" width="4.26953125" style="1" customWidth="1"/>
    <col min="24" max="16384" width="9.1796875" style="1"/>
  </cols>
  <sheetData>
    <row r="1" spans="1:23" ht="18" x14ac:dyDescent="0.4">
      <c r="Q1" s="17"/>
      <c r="S1" s="17"/>
      <c r="T1" s="62"/>
      <c r="U1" s="103" t="s">
        <v>274</v>
      </c>
      <c r="V1" s="103"/>
      <c r="W1" s="103"/>
    </row>
    <row r="2" spans="1:23" ht="18" x14ac:dyDescent="0.3">
      <c r="A2" s="18" t="s">
        <v>147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</row>
    <row r="4" spans="1:23" s="2" customFormat="1" ht="38.25" customHeight="1" x14ac:dyDescent="0.35">
      <c r="A4" s="116" t="s">
        <v>131</v>
      </c>
      <c r="B4" s="116" t="s">
        <v>0</v>
      </c>
      <c r="C4" s="118" t="s">
        <v>1</v>
      </c>
      <c r="D4" s="120" t="s">
        <v>136</v>
      </c>
      <c r="E4" s="120"/>
      <c r="F4" s="120"/>
      <c r="G4" s="120"/>
      <c r="H4" s="120"/>
      <c r="I4" s="120" t="s">
        <v>136</v>
      </c>
      <c r="J4" s="120"/>
      <c r="K4" s="120"/>
      <c r="L4" s="120"/>
      <c r="M4" s="120"/>
      <c r="N4" s="107" t="s">
        <v>137</v>
      </c>
      <c r="O4" s="108"/>
      <c r="P4" s="108"/>
      <c r="Q4" s="108"/>
      <c r="R4" s="108"/>
      <c r="S4" s="109"/>
      <c r="T4" s="109"/>
      <c r="U4" s="109"/>
      <c r="V4" s="109"/>
      <c r="W4" s="110"/>
    </row>
    <row r="5" spans="1:23" s="2" customFormat="1" ht="33" customHeight="1" x14ac:dyDescent="0.35">
      <c r="A5" s="117"/>
      <c r="B5" s="117"/>
      <c r="C5" s="119"/>
      <c r="D5" s="111" t="s">
        <v>138</v>
      </c>
      <c r="E5" s="108" t="s">
        <v>139</v>
      </c>
      <c r="F5" s="108"/>
      <c r="G5" s="108"/>
      <c r="H5" s="108"/>
      <c r="I5" s="111" t="s">
        <v>138</v>
      </c>
      <c r="J5" s="108" t="s">
        <v>140</v>
      </c>
      <c r="K5" s="108"/>
      <c r="L5" s="108"/>
      <c r="M5" s="108"/>
      <c r="N5" s="111" t="s">
        <v>141</v>
      </c>
      <c r="O5" s="108" t="s">
        <v>139</v>
      </c>
      <c r="P5" s="108"/>
      <c r="Q5" s="108"/>
      <c r="R5" s="108"/>
      <c r="S5" s="111" t="s">
        <v>142</v>
      </c>
      <c r="T5" s="107" t="s">
        <v>140</v>
      </c>
      <c r="U5" s="108"/>
      <c r="V5" s="108"/>
      <c r="W5" s="115"/>
    </row>
    <row r="6" spans="1:23" s="2" customFormat="1" ht="16.5" customHeight="1" x14ac:dyDescent="0.35">
      <c r="A6" s="3"/>
      <c r="B6" s="3"/>
      <c r="C6" s="19"/>
      <c r="D6" s="112"/>
      <c r="E6" s="20" t="s">
        <v>143</v>
      </c>
      <c r="F6" s="11" t="s">
        <v>144</v>
      </c>
      <c r="G6" s="11" t="s">
        <v>145</v>
      </c>
      <c r="H6" s="21" t="s">
        <v>146</v>
      </c>
      <c r="I6" s="112"/>
      <c r="J6" s="20" t="s">
        <v>143</v>
      </c>
      <c r="K6" s="11" t="s">
        <v>144</v>
      </c>
      <c r="L6" s="11" t="s">
        <v>145</v>
      </c>
      <c r="M6" s="21" t="s">
        <v>146</v>
      </c>
      <c r="N6" s="112"/>
      <c r="O6" s="20" t="s">
        <v>143</v>
      </c>
      <c r="P6" s="11" t="s">
        <v>144</v>
      </c>
      <c r="Q6" s="11" t="s">
        <v>145</v>
      </c>
      <c r="R6" s="21" t="s">
        <v>146</v>
      </c>
      <c r="S6" s="112"/>
      <c r="T6" s="22" t="s">
        <v>143</v>
      </c>
      <c r="U6" s="11" t="s">
        <v>144</v>
      </c>
      <c r="V6" s="11" t="s">
        <v>145</v>
      </c>
      <c r="W6" s="23" t="s">
        <v>146</v>
      </c>
    </row>
    <row r="7" spans="1:23" ht="39" x14ac:dyDescent="0.3">
      <c r="A7" s="94" t="s">
        <v>15</v>
      </c>
      <c r="B7" s="10" t="s">
        <v>20</v>
      </c>
      <c r="C7" s="24" t="s">
        <v>21</v>
      </c>
      <c r="D7" s="25">
        <f>E7+F7+G7+H7</f>
        <v>5</v>
      </c>
      <c r="E7" s="26"/>
      <c r="F7" s="27">
        <v>2</v>
      </c>
      <c r="G7" s="27">
        <v>2</v>
      </c>
      <c r="H7" s="28">
        <v>1</v>
      </c>
      <c r="I7" s="29">
        <f>J7+K7+L7+M7</f>
        <v>0</v>
      </c>
      <c r="J7" s="26"/>
      <c r="K7" s="27"/>
      <c r="L7" s="27"/>
      <c r="M7" s="28"/>
      <c r="N7" s="25">
        <f>O7+P7+Q7+R7</f>
        <v>5</v>
      </c>
      <c r="O7" s="26"/>
      <c r="P7" s="27">
        <v>1</v>
      </c>
      <c r="Q7" s="27"/>
      <c r="R7" s="28">
        <v>4</v>
      </c>
      <c r="S7" s="25">
        <f t="shared" ref="S7:S28" si="0">T7+U7+V7+W7</f>
        <v>1</v>
      </c>
      <c r="T7" s="26">
        <v>1</v>
      </c>
      <c r="U7" s="27"/>
      <c r="V7" s="27"/>
      <c r="W7" s="28"/>
    </row>
    <row r="8" spans="1:23" ht="35.25" customHeight="1" x14ac:dyDescent="0.3">
      <c r="A8" s="94"/>
      <c r="B8" s="10" t="s">
        <v>26</v>
      </c>
      <c r="C8" s="24" t="s">
        <v>21</v>
      </c>
      <c r="D8" s="25">
        <f t="shared" ref="D8:D10" si="1">E8+F8+G8+H8</f>
        <v>2</v>
      </c>
      <c r="E8" s="26"/>
      <c r="F8" s="27">
        <f>1+1</f>
        <v>2</v>
      </c>
      <c r="G8" s="27"/>
      <c r="H8" s="28"/>
      <c r="I8" s="29">
        <f t="shared" ref="I8:I28" si="2">J8+K8+L8+M8</f>
        <v>0</v>
      </c>
      <c r="J8" s="26"/>
      <c r="K8" s="27"/>
      <c r="L8" s="27"/>
      <c r="M8" s="28"/>
      <c r="N8" s="25">
        <f t="shared" ref="N8:N28" si="3">O8+P8+Q8+R8</f>
        <v>1</v>
      </c>
      <c r="O8" s="26"/>
      <c r="P8" s="27">
        <v>1</v>
      </c>
      <c r="Q8" s="27"/>
      <c r="R8" s="28"/>
      <c r="S8" s="25">
        <f t="shared" si="0"/>
        <v>2</v>
      </c>
      <c r="T8" s="26">
        <v>2</v>
      </c>
      <c r="U8" s="27"/>
      <c r="V8" s="27"/>
      <c r="W8" s="28"/>
    </row>
    <row r="9" spans="1:23" ht="71.25" customHeight="1" x14ac:dyDescent="0.3">
      <c r="A9" s="94"/>
      <c r="B9" s="10" t="s">
        <v>29</v>
      </c>
      <c r="C9" s="24" t="s">
        <v>30</v>
      </c>
      <c r="D9" s="25">
        <f t="shared" si="1"/>
        <v>4</v>
      </c>
      <c r="E9" s="26"/>
      <c r="F9" s="27">
        <v>1</v>
      </c>
      <c r="G9" s="27"/>
      <c r="H9" s="28">
        <v>3</v>
      </c>
      <c r="I9" s="29">
        <f t="shared" si="2"/>
        <v>0</v>
      </c>
      <c r="J9" s="26"/>
      <c r="K9" s="27"/>
      <c r="L9" s="27"/>
      <c r="M9" s="28"/>
      <c r="N9" s="25">
        <f t="shared" si="3"/>
        <v>1</v>
      </c>
      <c r="O9" s="26"/>
      <c r="P9" s="27">
        <v>1</v>
      </c>
      <c r="Q9" s="27"/>
      <c r="R9" s="28"/>
      <c r="S9" s="25">
        <f t="shared" si="0"/>
        <v>3</v>
      </c>
      <c r="T9" s="26"/>
      <c r="U9" s="27"/>
      <c r="V9" s="27"/>
      <c r="W9" s="28">
        <v>3</v>
      </c>
    </row>
    <row r="10" spans="1:23" ht="49.5" customHeight="1" thickBot="1" x14ac:dyDescent="0.35">
      <c r="A10" s="114"/>
      <c r="B10" s="37" t="s">
        <v>34</v>
      </c>
      <c r="C10" s="38" t="s">
        <v>21</v>
      </c>
      <c r="D10" s="39">
        <f t="shared" si="1"/>
        <v>3</v>
      </c>
      <c r="E10" s="40"/>
      <c r="F10" s="41">
        <v>1</v>
      </c>
      <c r="G10" s="41"/>
      <c r="H10" s="42">
        <v>2</v>
      </c>
      <c r="I10" s="43">
        <f t="shared" si="2"/>
        <v>0</v>
      </c>
      <c r="J10" s="40"/>
      <c r="K10" s="41"/>
      <c r="L10" s="41"/>
      <c r="M10" s="42"/>
      <c r="N10" s="39">
        <f t="shared" si="3"/>
        <v>2</v>
      </c>
      <c r="O10" s="40"/>
      <c r="P10" s="41">
        <v>1</v>
      </c>
      <c r="Q10" s="41"/>
      <c r="R10" s="42">
        <v>1</v>
      </c>
      <c r="S10" s="39">
        <f t="shared" si="0"/>
        <v>0</v>
      </c>
      <c r="T10" s="40"/>
      <c r="U10" s="41"/>
      <c r="V10" s="41"/>
      <c r="W10" s="42"/>
    </row>
    <row r="11" spans="1:23" ht="53.25" customHeight="1" x14ac:dyDescent="0.3">
      <c r="A11" s="113" t="s">
        <v>37</v>
      </c>
      <c r="B11" s="30" t="s">
        <v>41</v>
      </c>
      <c r="C11" s="31" t="s">
        <v>42</v>
      </c>
      <c r="D11" s="32">
        <f>E11+F11+G11+H11</f>
        <v>8</v>
      </c>
      <c r="E11" s="33"/>
      <c r="F11" s="34">
        <v>1</v>
      </c>
      <c r="G11" s="34">
        <v>4</v>
      </c>
      <c r="H11" s="35">
        <v>3</v>
      </c>
      <c r="I11" s="36">
        <f t="shared" si="2"/>
        <v>0</v>
      </c>
      <c r="J11" s="33"/>
      <c r="K11" s="34"/>
      <c r="L11" s="34"/>
      <c r="M11" s="35"/>
      <c r="N11" s="32">
        <f t="shared" si="3"/>
        <v>7</v>
      </c>
      <c r="O11" s="33"/>
      <c r="P11" s="34">
        <v>1</v>
      </c>
      <c r="Q11" s="34">
        <v>4</v>
      </c>
      <c r="R11" s="35">
        <v>2</v>
      </c>
      <c r="S11" s="32">
        <f t="shared" si="0"/>
        <v>0</v>
      </c>
      <c r="T11" s="33"/>
      <c r="U11" s="34"/>
      <c r="V11" s="34"/>
      <c r="W11" s="35"/>
    </row>
    <row r="12" spans="1:23" ht="26" x14ac:dyDescent="0.3">
      <c r="A12" s="94"/>
      <c r="B12" s="10" t="s">
        <v>45</v>
      </c>
      <c r="C12" s="24" t="s">
        <v>46</v>
      </c>
      <c r="D12" s="25">
        <f t="shared" ref="D12:D28" si="4">E12+F12+G12+H12</f>
        <v>2</v>
      </c>
      <c r="E12" s="26"/>
      <c r="F12" s="27">
        <v>1</v>
      </c>
      <c r="G12" s="27">
        <v>1</v>
      </c>
      <c r="H12" s="28"/>
      <c r="I12" s="29">
        <f t="shared" si="2"/>
        <v>0</v>
      </c>
      <c r="J12" s="26"/>
      <c r="K12" s="27"/>
      <c r="L12" s="27"/>
      <c r="M12" s="28"/>
      <c r="N12" s="25">
        <f t="shared" si="3"/>
        <v>2</v>
      </c>
      <c r="O12" s="26"/>
      <c r="P12" s="27">
        <v>1</v>
      </c>
      <c r="Q12" s="27"/>
      <c r="R12" s="28">
        <v>1</v>
      </c>
      <c r="S12" s="25">
        <f t="shared" si="0"/>
        <v>0</v>
      </c>
      <c r="T12" s="26"/>
      <c r="U12" s="27"/>
      <c r="V12" s="27"/>
      <c r="W12" s="28"/>
    </row>
    <row r="13" spans="1:23" ht="26" x14ac:dyDescent="0.3">
      <c r="A13" s="94"/>
      <c r="B13" s="10" t="s">
        <v>50</v>
      </c>
      <c r="C13" s="24" t="s">
        <v>21</v>
      </c>
      <c r="D13" s="25">
        <f t="shared" si="4"/>
        <v>3</v>
      </c>
      <c r="E13" s="26"/>
      <c r="F13" s="27">
        <v>1</v>
      </c>
      <c r="G13" s="27">
        <v>1</v>
      </c>
      <c r="H13" s="28">
        <v>1</v>
      </c>
      <c r="I13" s="29">
        <f t="shared" si="2"/>
        <v>0</v>
      </c>
      <c r="J13" s="26"/>
      <c r="K13" s="27"/>
      <c r="L13" s="27"/>
      <c r="M13" s="28"/>
      <c r="N13" s="25">
        <f t="shared" si="3"/>
        <v>3</v>
      </c>
      <c r="O13" s="26"/>
      <c r="P13" s="27">
        <v>1</v>
      </c>
      <c r="Q13" s="27"/>
      <c r="R13" s="28">
        <v>2</v>
      </c>
      <c r="S13" s="25">
        <f t="shared" si="0"/>
        <v>0</v>
      </c>
      <c r="T13" s="26"/>
      <c r="U13" s="27"/>
      <c r="V13" s="27"/>
      <c r="W13" s="28"/>
    </row>
    <row r="14" spans="1:23" ht="26.5" thickBot="1" x14ac:dyDescent="0.35">
      <c r="A14" s="114"/>
      <c r="B14" s="37" t="s">
        <v>53</v>
      </c>
      <c r="C14" s="38" t="s">
        <v>46</v>
      </c>
      <c r="D14" s="39">
        <f t="shared" si="4"/>
        <v>5</v>
      </c>
      <c r="E14" s="40"/>
      <c r="F14" s="41">
        <v>1</v>
      </c>
      <c r="G14" s="41">
        <v>1</v>
      </c>
      <c r="H14" s="42">
        <v>3</v>
      </c>
      <c r="I14" s="43">
        <f t="shared" si="2"/>
        <v>0</v>
      </c>
      <c r="J14" s="40"/>
      <c r="K14" s="41"/>
      <c r="L14" s="41"/>
      <c r="M14" s="42"/>
      <c r="N14" s="39">
        <f t="shared" si="3"/>
        <v>5</v>
      </c>
      <c r="O14" s="40"/>
      <c r="P14" s="41">
        <v>1</v>
      </c>
      <c r="Q14" s="41">
        <v>2</v>
      </c>
      <c r="R14" s="42">
        <v>2</v>
      </c>
      <c r="S14" s="39">
        <f t="shared" si="0"/>
        <v>0</v>
      </c>
      <c r="T14" s="40"/>
      <c r="U14" s="41"/>
      <c r="V14" s="41"/>
      <c r="W14" s="42"/>
    </row>
    <row r="15" spans="1:23" ht="55.5" customHeight="1" x14ac:dyDescent="0.3">
      <c r="A15" s="113" t="s">
        <v>57</v>
      </c>
      <c r="B15" s="30" t="s">
        <v>58</v>
      </c>
      <c r="C15" s="31" t="s">
        <v>59</v>
      </c>
      <c r="D15" s="32">
        <f t="shared" si="4"/>
        <v>1</v>
      </c>
      <c r="E15" s="33"/>
      <c r="F15" s="34">
        <v>1</v>
      </c>
      <c r="G15" s="34"/>
      <c r="H15" s="35"/>
      <c r="I15" s="36">
        <f t="shared" si="2"/>
        <v>4</v>
      </c>
      <c r="J15" s="33"/>
      <c r="K15" s="34"/>
      <c r="L15" s="34"/>
      <c r="M15" s="35">
        <v>4</v>
      </c>
      <c r="N15" s="32">
        <f t="shared" si="3"/>
        <v>1</v>
      </c>
      <c r="O15" s="33"/>
      <c r="P15" s="34">
        <v>1</v>
      </c>
      <c r="Q15" s="34"/>
      <c r="R15" s="35"/>
      <c r="S15" s="32">
        <f t="shared" si="0"/>
        <v>0</v>
      </c>
      <c r="T15" s="33"/>
      <c r="U15" s="34"/>
      <c r="V15" s="34"/>
      <c r="W15" s="35"/>
    </row>
    <row r="16" spans="1:23" ht="36.75" customHeight="1" thickBot="1" x14ac:dyDescent="0.35">
      <c r="A16" s="114"/>
      <c r="B16" s="37" t="s">
        <v>65</v>
      </c>
      <c r="C16" s="38" t="s">
        <v>46</v>
      </c>
      <c r="D16" s="39">
        <f t="shared" si="4"/>
        <v>9</v>
      </c>
      <c r="E16" s="40"/>
      <c r="F16" s="41">
        <v>2</v>
      </c>
      <c r="G16" s="41">
        <f>1+1</f>
        <v>2</v>
      </c>
      <c r="H16" s="42">
        <v>5</v>
      </c>
      <c r="I16" s="43">
        <f t="shared" si="2"/>
        <v>0</v>
      </c>
      <c r="J16" s="40"/>
      <c r="K16" s="41"/>
      <c r="L16" s="41"/>
      <c r="M16" s="42"/>
      <c r="N16" s="39">
        <f t="shared" si="3"/>
        <v>5</v>
      </c>
      <c r="O16" s="40"/>
      <c r="P16" s="41">
        <v>2</v>
      </c>
      <c r="Q16" s="41">
        <v>1</v>
      </c>
      <c r="R16" s="42">
        <v>2</v>
      </c>
      <c r="S16" s="39">
        <f t="shared" si="0"/>
        <v>0</v>
      </c>
      <c r="T16" s="40"/>
      <c r="U16" s="41"/>
      <c r="V16" s="41"/>
      <c r="W16" s="42"/>
    </row>
    <row r="17" spans="1:23" ht="48" customHeight="1" x14ac:dyDescent="0.3">
      <c r="A17" s="113" t="s">
        <v>68</v>
      </c>
      <c r="B17" s="30" t="s">
        <v>69</v>
      </c>
      <c r="C17" s="31" t="s">
        <v>42</v>
      </c>
      <c r="D17" s="32">
        <f t="shared" si="4"/>
        <v>9</v>
      </c>
      <c r="E17" s="33"/>
      <c r="F17" s="34">
        <v>2</v>
      </c>
      <c r="G17" s="34">
        <v>2</v>
      </c>
      <c r="H17" s="44">
        <v>5</v>
      </c>
      <c r="I17" s="36">
        <f t="shared" si="2"/>
        <v>0</v>
      </c>
      <c r="J17" s="33"/>
      <c r="K17" s="34"/>
      <c r="L17" s="34"/>
      <c r="M17" s="44"/>
      <c r="N17" s="32">
        <f t="shared" si="3"/>
        <v>3</v>
      </c>
      <c r="O17" s="33"/>
      <c r="P17" s="34">
        <v>1</v>
      </c>
      <c r="Q17" s="34"/>
      <c r="R17" s="44">
        <v>2</v>
      </c>
      <c r="S17" s="32">
        <f t="shared" si="0"/>
        <v>6</v>
      </c>
      <c r="T17" s="33">
        <v>6</v>
      </c>
      <c r="U17" s="34"/>
      <c r="V17" s="34"/>
      <c r="W17" s="35"/>
    </row>
    <row r="18" spans="1:23" ht="48" customHeight="1" x14ac:dyDescent="0.3">
      <c r="A18" s="94"/>
      <c r="B18" s="10" t="s">
        <v>72</v>
      </c>
      <c r="C18" s="24" t="s">
        <v>59</v>
      </c>
      <c r="D18" s="25">
        <f t="shared" si="4"/>
        <v>7</v>
      </c>
      <c r="E18" s="26"/>
      <c r="F18" s="27">
        <v>2</v>
      </c>
      <c r="G18" s="27">
        <v>2</v>
      </c>
      <c r="H18" s="45">
        <v>3</v>
      </c>
      <c r="I18" s="29">
        <f t="shared" si="2"/>
        <v>0</v>
      </c>
      <c r="J18" s="26"/>
      <c r="K18" s="27"/>
      <c r="L18" s="27"/>
      <c r="M18" s="45"/>
      <c r="N18" s="25">
        <f t="shared" si="3"/>
        <v>1</v>
      </c>
      <c r="O18" s="26"/>
      <c r="P18" s="27">
        <v>1</v>
      </c>
      <c r="Q18" s="27"/>
      <c r="R18" s="45"/>
      <c r="S18" s="25">
        <f t="shared" si="0"/>
        <v>6</v>
      </c>
      <c r="T18" s="26">
        <v>6</v>
      </c>
      <c r="U18" s="27"/>
      <c r="V18" s="27"/>
      <c r="W18" s="28"/>
    </row>
    <row r="19" spans="1:23" ht="45" customHeight="1" thickBot="1" x14ac:dyDescent="0.35">
      <c r="A19" s="114"/>
      <c r="B19" s="37" t="s">
        <v>75</v>
      </c>
      <c r="C19" s="38" t="s">
        <v>76</v>
      </c>
      <c r="D19" s="39">
        <f t="shared" si="4"/>
        <v>6</v>
      </c>
      <c r="E19" s="40"/>
      <c r="F19" s="41">
        <v>2</v>
      </c>
      <c r="G19" s="41">
        <f>1</f>
        <v>1</v>
      </c>
      <c r="H19" s="50">
        <v>3</v>
      </c>
      <c r="I19" s="43">
        <f t="shared" si="2"/>
        <v>0</v>
      </c>
      <c r="J19" s="40"/>
      <c r="K19" s="41"/>
      <c r="L19" s="41"/>
      <c r="M19" s="50"/>
      <c r="N19" s="39">
        <f t="shared" si="3"/>
        <v>2</v>
      </c>
      <c r="O19" s="40"/>
      <c r="P19" s="41">
        <v>2</v>
      </c>
      <c r="Q19" s="41"/>
      <c r="R19" s="50"/>
      <c r="S19" s="39">
        <f t="shared" si="0"/>
        <v>1</v>
      </c>
      <c r="T19" s="40">
        <v>1</v>
      </c>
      <c r="U19" s="41"/>
      <c r="V19" s="41"/>
      <c r="W19" s="42"/>
    </row>
    <row r="20" spans="1:23" ht="49.5" customHeight="1" x14ac:dyDescent="0.3">
      <c r="A20" s="113" t="s">
        <v>79</v>
      </c>
      <c r="B20" s="30" t="s">
        <v>84</v>
      </c>
      <c r="C20" s="31" t="s">
        <v>21</v>
      </c>
      <c r="D20" s="32">
        <f t="shared" si="4"/>
        <v>5</v>
      </c>
      <c r="E20" s="33"/>
      <c r="F20" s="34">
        <v>1</v>
      </c>
      <c r="G20" s="34">
        <v>1</v>
      </c>
      <c r="H20" s="44">
        <v>3</v>
      </c>
      <c r="I20" s="36">
        <f t="shared" si="2"/>
        <v>0</v>
      </c>
      <c r="J20" s="33"/>
      <c r="K20" s="34"/>
      <c r="L20" s="34"/>
      <c r="M20" s="44"/>
      <c r="N20" s="32">
        <f t="shared" si="3"/>
        <v>1</v>
      </c>
      <c r="O20" s="33"/>
      <c r="P20" s="34"/>
      <c r="Q20" s="34">
        <v>1</v>
      </c>
      <c r="R20" s="44"/>
      <c r="S20" s="32">
        <f t="shared" si="0"/>
        <v>4</v>
      </c>
      <c r="T20" s="33"/>
      <c r="U20" s="34">
        <v>4</v>
      </c>
      <c r="V20" s="34"/>
      <c r="W20" s="35"/>
    </row>
    <row r="21" spans="1:23" ht="36.75" customHeight="1" x14ac:dyDescent="0.3">
      <c r="A21" s="94"/>
      <c r="B21" s="10" t="s">
        <v>88</v>
      </c>
      <c r="C21" s="24" t="s">
        <v>21</v>
      </c>
      <c r="D21" s="25">
        <f t="shared" si="4"/>
        <v>6</v>
      </c>
      <c r="E21" s="26"/>
      <c r="F21" s="27">
        <v>1</v>
      </c>
      <c r="G21" s="27"/>
      <c r="H21" s="45">
        <v>5</v>
      </c>
      <c r="I21" s="29">
        <f t="shared" si="2"/>
        <v>0</v>
      </c>
      <c r="J21" s="26"/>
      <c r="K21" s="27"/>
      <c r="L21" s="27"/>
      <c r="M21" s="45"/>
      <c r="N21" s="25">
        <f t="shared" si="3"/>
        <v>0</v>
      </c>
      <c r="O21" s="26"/>
      <c r="P21" s="27"/>
      <c r="Q21" s="27"/>
      <c r="R21" s="45"/>
      <c r="S21" s="25">
        <f t="shared" si="0"/>
        <v>6</v>
      </c>
      <c r="T21" s="26"/>
      <c r="U21" s="27"/>
      <c r="V21" s="27">
        <v>6</v>
      </c>
      <c r="W21" s="28"/>
    </row>
    <row r="22" spans="1:23" ht="50.25" customHeight="1" x14ac:dyDescent="0.3">
      <c r="A22" s="94"/>
      <c r="B22" s="10" t="s">
        <v>93</v>
      </c>
      <c r="C22" s="24" t="s">
        <v>21</v>
      </c>
      <c r="D22" s="25">
        <f t="shared" si="4"/>
        <v>4</v>
      </c>
      <c r="E22" s="26"/>
      <c r="F22" s="27">
        <v>1</v>
      </c>
      <c r="G22" s="27">
        <v>2</v>
      </c>
      <c r="H22" s="45">
        <v>1</v>
      </c>
      <c r="I22" s="29">
        <f t="shared" si="2"/>
        <v>0</v>
      </c>
      <c r="J22" s="26"/>
      <c r="K22" s="27"/>
      <c r="L22" s="27"/>
      <c r="M22" s="45"/>
      <c r="N22" s="25">
        <f t="shared" si="3"/>
        <v>4</v>
      </c>
      <c r="O22" s="26"/>
      <c r="P22" s="27"/>
      <c r="Q22" s="27">
        <v>1</v>
      </c>
      <c r="R22" s="45">
        <v>3</v>
      </c>
      <c r="S22" s="25">
        <f t="shared" si="0"/>
        <v>0</v>
      </c>
      <c r="T22" s="26"/>
      <c r="U22" s="27"/>
      <c r="V22" s="27"/>
      <c r="W22" s="28"/>
    </row>
    <row r="23" spans="1:23" ht="36.75" customHeight="1" thickBot="1" x14ac:dyDescent="0.35">
      <c r="A23" s="114"/>
      <c r="B23" s="37" t="s">
        <v>96</v>
      </c>
      <c r="C23" s="38" t="s">
        <v>21</v>
      </c>
      <c r="D23" s="39">
        <f t="shared" si="4"/>
        <v>3</v>
      </c>
      <c r="E23" s="40"/>
      <c r="F23" s="41">
        <v>1</v>
      </c>
      <c r="G23" s="41"/>
      <c r="H23" s="50">
        <v>2</v>
      </c>
      <c r="I23" s="43">
        <f t="shared" si="2"/>
        <v>0</v>
      </c>
      <c r="J23" s="40"/>
      <c r="K23" s="41"/>
      <c r="L23" s="41"/>
      <c r="M23" s="50"/>
      <c r="N23" s="39">
        <f t="shared" si="3"/>
        <v>1</v>
      </c>
      <c r="O23" s="40"/>
      <c r="P23" s="41"/>
      <c r="Q23" s="41">
        <v>1</v>
      </c>
      <c r="R23" s="50"/>
      <c r="S23" s="39">
        <f t="shared" si="0"/>
        <v>2</v>
      </c>
      <c r="T23" s="40"/>
      <c r="U23" s="41"/>
      <c r="V23" s="41"/>
      <c r="W23" s="42">
        <v>2</v>
      </c>
    </row>
    <row r="24" spans="1:23" ht="78" customHeight="1" thickBot="1" x14ac:dyDescent="0.35">
      <c r="A24" s="46" t="s">
        <v>100</v>
      </c>
      <c r="B24" s="51" t="s">
        <v>101</v>
      </c>
      <c r="C24" s="52" t="s">
        <v>59</v>
      </c>
      <c r="D24" s="53">
        <f t="shared" si="4"/>
        <v>6</v>
      </c>
      <c r="E24" s="54"/>
      <c r="F24" s="55">
        <v>1</v>
      </c>
      <c r="G24" s="55">
        <v>1</v>
      </c>
      <c r="H24" s="56">
        <v>4</v>
      </c>
      <c r="I24" s="57">
        <f t="shared" si="2"/>
        <v>0</v>
      </c>
      <c r="J24" s="54"/>
      <c r="K24" s="55"/>
      <c r="L24" s="55"/>
      <c r="M24" s="56"/>
      <c r="N24" s="53">
        <f t="shared" si="3"/>
        <v>1</v>
      </c>
      <c r="O24" s="54"/>
      <c r="P24" s="55"/>
      <c r="Q24" s="55">
        <v>1</v>
      </c>
      <c r="R24" s="56"/>
      <c r="S24" s="53">
        <f t="shared" si="0"/>
        <v>3</v>
      </c>
      <c r="T24" s="54">
        <v>3</v>
      </c>
      <c r="U24" s="55"/>
      <c r="V24" s="55"/>
      <c r="W24" s="56"/>
    </row>
    <row r="25" spans="1:23" ht="81" customHeight="1" x14ac:dyDescent="0.3">
      <c r="A25" s="100" t="s">
        <v>112</v>
      </c>
      <c r="B25" s="58" t="s">
        <v>113</v>
      </c>
      <c r="C25" s="59" t="s">
        <v>42</v>
      </c>
      <c r="D25" s="60">
        <f t="shared" si="4"/>
        <v>4</v>
      </c>
      <c r="E25" s="33"/>
      <c r="F25" s="34">
        <v>1</v>
      </c>
      <c r="G25" s="34">
        <v>2</v>
      </c>
      <c r="H25" s="35">
        <v>1</v>
      </c>
      <c r="I25" s="61">
        <f t="shared" si="2"/>
        <v>0</v>
      </c>
      <c r="J25" s="33"/>
      <c r="K25" s="34"/>
      <c r="L25" s="34"/>
      <c r="M25" s="35"/>
      <c r="N25" s="60">
        <f t="shared" si="3"/>
        <v>1</v>
      </c>
      <c r="O25" s="33"/>
      <c r="P25" s="34">
        <v>1</v>
      </c>
      <c r="Q25" s="34"/>
      <c r="R25" s="35"/>
      <c r="S25" s="60">
        <f t="shared" si="0"/>
        <v>0</v>
      </c>
      <c r="T25" s="33"/>
      <c r="U25" s="34"/>
      <c r="V25" s="34"/>
      <c r="W25" s="35"/>
    </row>
    <row r="26" spans="1:23" ht="40.5" customHeight="1" x14ac:dyDescent="0.3">
      <c r="A26" s="94"/>
      <c r="B26" s="10" t="s">
        <v>116</v>
      </c>
      <c r="C26" s="24" t="s">
        <v>42</v>
      </c>
      <c r="D26" s="25">
        <f t="shared" si="4"/>
        <v>3</v>
      </c>
      <c r="E26" s="26"/>
      <c r="F26" s="27">
        <v>1</v>
      </c>
      <c r="G26" s="27"/>
      <c r="H26" s="28">
        <v>2</v>
      </c>
      <c r="I26" s="29">
        <f t="shared" si="2"/>
        <v>0</v>
      </c>
      <c r="J26" s="26"/>
      <c r="K26" s="27"/>
      <c r="L26" s="27"/>
      <c r="M26" s="28"/>
      <c r="N26" s="25">
        <f t="shared" si="3"/>
        <v>1</v>
      </c>
      <c r="O26" s="26"/>
      <c r="P26" s="27">
        <v>1</v>
      </c>
      <c r="Q26" s="27"/>
      <c r="R26" s="28"/>
      <c r="S26" s="25">
        <f t="shared" si="0"/>
        <v>0</v>
      </c>
      <c r="T26" s="26"/>
      <c r="U26" s="27"/>
      <c r="V26" s="27"/>
      <c r="W26" s="28"/>
    </row>
    <row r="27" spans="1:23" ht="66" customHeight="1" x14ac:dyDescent="0.3">
      <c r="A27" s="94"/>
      <c r="B27" s="10" t="s">
        <v>119</v>
      </c>
      <c r="C27" s="24" t="s">
        <v>42</v>
      </c>
      <c r="D27" s="25">
        <f t="shared" si="4"/>
        <v>4</v>
      </c>
      <c r="E27" s="26"/>
      <c r="F27" s="27">
        <v>1</v>
      </c>
      <c r="G27" s="27">
        <v>3</v>
      </c>
      <c r="H27" s="28"/>
      <c r="I27" s="29">
        <f t="shared" si="2"/>
        <v>0</v>
      </c>
      <c r="J27" s="26"/>
      <c r="K27" s="27"/>
      <c r="L27" s="27"/>
      <c r="M27" s="28"/>
      <c r="N27" s="25">
        <f t="shared" si="3"/>
        <v>3</v>
      </c>
      <c r="O27" s="26"/>
      <c r="P27" s="27">
        <v>1</v>
      </c>
      <c r="Q27" s="27">
        <v>2</v>
      </c>
      <c r="R27" s="28"/>
      <c r="S27" s="25">
        <f t="shared" si="0"/>
        <v>0</v>
      </c>
      <c r="T27" s="26"/>
      <c r="U27" s="27"/>
      <c r="V27" s="27"/>
      <c r="W27" s="28"/>
    </row>
    <row r="28" spans="1:23" ht="68.25" customHeight="1" x14ac:dyDescent="0.3">
      <c r="A28" s="94"/>
      <c r="B28" s="10" t="s">
        <v>123</v>
      </c>
      <c r="C28" s="24" t="s">
        <v>46</v>
      </c>
      <c r="D28" s="25">
        <f t="shared" si="4"/>
        <v>3</v>
      </c>
      <c r="E28" s="26"/>
      <c r="F28" s="27">
        <v>2</v>
      </c>
      <c r="G28" s="27"/>
      <c r="H28" s="28">
        <v>1</v>
      </c>
      <c r="I28" s="29">
        <f t="shared" si="2"/>
        <v>0</v>
      </c>
      <c r="J28" s="26"/>
      <c r="K28" s="27"/>
      <c r="L28" s="27"/>
      <c r="M28" s="28"/>
      <c r="N28" s="25">
        <f t="shared" si="3"/>
        <v>2</v>
      </c>
      <c r="O28" s="26"/>
      <c r="P28" s="27">
        <v>2</v>
      </c>
      <c r="Q28" s="27"/>
      <c r="R28" s="28"/>
      <c r="S28" s="25">
        <f t="shared" si="0"/>
        <v>0</v>
      </c>
      <c r="T28" s="26"/>
      <c r="U28" s="27"/>
      <c r="V28" s="27"/>
      <c r="W28" s="28"/>
    </row>
    <row r="30" spans="1:23" x14ac:dyDescent="0.3">
      <c r="D30" s="47">
        <f>SUM(D7:D29)</f>
        <v>102</v>
      </c>
      <c r="E30" s="48">
        <f t="shared" ref="E30:W30" si="5">SUM(E7:E29)</f>
        <v>0</v>
      </c>
      <c r="F30" s="48">
        <f t="shared" si="5"/>
        <v>29</v>
      </c>
      <c r="G30" s="48">
        <f t="shared" si="5"/>
        <v>25</v>
      </c>
      <c r="H30" s="48">
        <f t="shared" si="5"/>
        <v>48</v>
      </c>
      <c r="I30" s="48">
        <f t="shared" si="5"/>
        <v>4</v>
      </c>
      <c r="J30" s="48">
        <f t="shared" si="5"/>
        <v>0</v>
      </c>
      <c r="K30" s="48">
        <f t="shared" si="5"/>
        <v>0</v>
      </c>
      <c r="L30" s="48">
        <f t="shared" si="5"/>
        <v>0</v>
      </c>
      <c r="M30" s="48">
        <f t="shared" si="5"/>
        <v>4</v>
      </c>
      <c r="N30" s="47">
        <f t="shared" si="5"/>
        <v>52</v>
      </c>
      <c r="O30" s="48">
        <f t="shared" si="5"/>
        <v>0</v>
      </c>
      <c r="P30" s="48">
        <f t="shared" si="5"/>
        <v>20</v>
      </c>
      <c r="Q30" s="48">
        <f t="shared" si="5"/>
        <v>13</v>
      </c>
      <c r="R30" s="48">
        <f t="shared" si="5"/>
        <v>19</v>
      </c>
      <c r="S30" s="48">
        <f t="shared" si="5"/>
        <v>34</v>
      </c>
      <c r="T30" s="48">
        <f t="shared" si="5"/>
        <v>19</v>
      </c>
      <c r="U30" s="48">
        <f t="shared" si="5"/>
        <v>4</v>
      </c>
      <c r="V30" s="48">
        <f t="shared" si="5"/>
        <v>6</v>
      </c>
      <c r="W30" s="48">
        <f t="shared" si="5"/>
        <v>5</v>
      </c>
    </row>
    <row r="31" spans="1:23" x14ac:dyDescent="0.3">
      <c r="N31" s="49">
        <f>N30/D30*100</f>
        <v>50.980392156862742</v>
      </c>
    </row>
  </sheetData>
  <mergeCells count="21">
    <mergeCell ref="A15:A16"/>
    <mergeCell ref="A17:A19"/>
    <mergeCell ref="A20:A23"/>
    <mergeCell ref="A25:A28"/>
    <mergeCell ref="U1:W1"/>
    <mergeCell ref="N5:N6"/>
    <mergeCell ref="O5:R5"/>
    <mergeCell ref="S5:S6"/>
    <mergeCell ref="T5:W5"/>
    <mergeCell ref="A7:A10"/>
    <mergeCell ref="A11:A14"/>
    <mergeCell ref="A4:A5"/>
    <mergeCell ref="B4:B5"/>
    <mergeCell ref="C4:C5"/>
    <mergeCell ref="D4:H4"/>
    <mergeCell ref="I4:M4"/>
    <mergeCell ref="N4:W4"/>
    <mergeCell ref="D5:D6"/>
    <mergeCell ref="E5:H5"/>
    <mergeCell ref="I5:I6"/>
    <mergeCell ref="J5:M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zoomScaleNormal="100" workbookViewId="0">
      <selection activeCell="D2" sqref="D2"/>
    </sheetView>
  </sheetViews>
  <sheetFormatPr defaultColWidth="9.1796875" defaultRowHeight="13" x14ac:dyDescent="0.3"/>
  <cols>
    <col min="1" max="1" width="13.7265625" style="1" customWidth="1"/>
    <col min="2" max="2" width="54" style="1" customWidth="1"/>
    <col min="3" max="3" width="18.26953125" style="1" customWidth="1"/>
    <col min="4" max="4" width="27.81640625" style="1" customWidth="1"/>
    <col min="5" max="16384" width="9.1796875" style="1"/>
  </cols>
  <sheetData>
    <row r="1" spans="1:4" ht="18" x14ac:dyDescent="0.4">
      <c r="D1" s="63" t="s">
        <v>275</v>
      </c>
    </row>
    <row r="2" spans="1:4" ht="36" x14ac:dyDescent="0.3">
      <c r="A2" s="66" t="s">
        <v>155</v>
      </c>
      <c r="B2" s="66"/>
      <c r="C2" s="66"/>
      <c r="D2" s="66"/>
    </row>
    <row r="4" spans="1:4" s="2" customFormat="1" ht="21" x14ac:dyDescent="0.35">
      <c r="A4" s="3" t="s">
        <v>131</v>
      </c>
      <c r="B4" s="3" t="s">
        <v>0</v>
      </c>
      <c r="C4" s="3" t="s">
        <v>1</v>
      </c>
      <c r="D4" s="3" t="s">
        <v>149</v>
      </c>
    </row>
    <row r="5" spans="1:4" s="9" customFormat="1" ht="18" customHeight="1" x14ac:dyDescent="0.35">
      <c r="A5" s="121" t="s">
        <v>150</v>
      </c>
      <c r="B5" s="121"/>
      <c r="C5" s="121"/>
      <c r="D5" s="65">
        <v>8</v>
      </c>
    </row>
    <row r="6" spans="1:4" s="9" customFormat="1" ht="18" customHeight="1" x14ac:dyDescent="0.35">
      <c r="A6" s="121" t="s">
        <v>151</v>
      </c>
      <c r="B6" s="121"/>
      <c r="C6" s="121"/>
      <c r="D6" s="65">
        <v>14</v>
      </c>
    </row>
    <row r="7" spans="1:4" ht="26" x14ac:dyDescent="0.3">
      <c r="A7" s="94" t="s">
        <v>15</v>
      </c>
      <c r="B7" s="10" t="s">
        <v>20</v>
      </c>
      <c r="C7" s="11" t="s">
        <v>21</v>
      </c>
      <c r="D7" s="64" t="s">
        <v>152</v>
      </c>
    </row>
    <row r="8" spans="1:4" x14ac:dyDescent="0.3">
      <c r="A8" s="94"/>
      <c r="B8" s="10" t="s">
        <v>26</v>
      </c>
      <c r="C8" s="11" t="s">
        <v>21</v>
      </c>
      <c r="D8" s="64" t="s">
        <v>153</v>
      </c>
    </row>
    <row r="9" spans="1:4" ht="39" x14ac:dyDescent="0.3">
      <c r="A9" s="94"/>
      <c r="B9" s="10" t="s">
        <v>29</v>
      </c>
      <c r="C9" s="11" t="s">
        <v>30</v>
      </c>
      <c r="D9" s="64" t="s">
        <v>152</v>
      </c>
    </row>
    <row r="10" spans="1:4" x14ac:dyDescent="0.3">
      <c r="A10" s="94"/>
      <c r="B10" s="10" t="s">
        <v>34</v>
      </c>
      <c r="C10" s="11" t="s">
        <v>21</v>
      </c>
      <c r="D10" s="64" t="s">
        <v>152</v>
      </c>
    </row>
    <row r="11" spans="1:4" ht="26" x14ac:dyDescent="0.3">
      <c r="A11" s="94" t="s">
        <v>37</v>
      </c>
      <c r="B11" s="10" t="s">
        <v>41</v>
      </c>
      <c r="C11" s="11" t="s">
        <v>42</v>
      </c>
      <c r="D11" s="64" t="s">
        <v>153</v>
      </c>
    </row>
    <row r="12" spans="1:4" x14ac:dyDescent="0.3">
      <c r="A12" s="94"/>
      <c r="B12" s="10" t="s">
        <v>45</v>
      </c>
      <c r="C12" s="11" t="s">
        <v>46</v>
      </c>
      <c r="D12" s="64" t="s">
        <v>153</v>
      </c>
    </row>
    <row r="13" spans="1:4" ht="26" x14ac:dyDescent="0.3">
      <c r="A13" s="94"/>
      <c r="B13" s="10" t="s">
        <v>50</v>
      </c>
      <c r="C13" s="11" t="s">
        <v>21</v>
      </c>
      <c r="D13" s="64" t="s">
        <v>153</v>
      </c>
    </row>
    <row r="14" spans="1:4" ht="26" x14ac:dyDescent="0.3">
      <c r="A14" s="94"/>
      <c r="B14" s="10" t="s">
        <v>53</v>
      </c>
      <c r="C14" s="11" t="s">
        <v>46</v>
      </c>
      <c r="D14" s="64" t="s">
        <v>153</v>
      </c>
    </row>
    <row r="15" spans="1:4" ht="26" x14ac:dyDescent="0.3">
      <c r="A15" s="94" t="s">
        <v>57</v>
      </c>
      <c r="B15" s="10" t="s">
        <v>58</v>
      </c>
      <c r="C15" s="11" t="s">
        <v>59</v>
      </c>
      <c r="D15" s="64" t="s">
        <v>152</v>
      </c>
    </row>
    <row r="16" spans="1:4" x14ac:dyDescent="0.3">
      <c r="A16" s="94"/>
      <c r="B16" s="10" t="s">
        <v>65</v>
      </c>
      <c r="C16" s="11" t="s">
        <v>46</v>
      </c>
      <c r="D16" s="64" t="s">
        <v>152</v>
      </c>
    </row>
    <row r="17" spans="1:4" ht="26" x14ac:dyDescent="0.3">
      <c r="A17" s="94" t="s">
        <v>68</v>
      </c>
      <c r="B17" s="10" t="s">
        <v>69</v>
      </c>
      <c r="C17" s="11" t="s">
        <v>42</v>
      </c>
      <c r="D17" s="64" t="s">
        <v>153</v>
      </c>
    </row>
    <row r="18" spans="1:4" ht="26" x14ac:dyDescent="0.3">
      <c r="A18" s="94"/>
      <c r="B18" s="10" t="s">
        <v>72</v>
      </c>
      <c r="C18" s="11" t="s">
        <v>59</v>
      </c>
      <c r="D18" s="64" t="s">
        <v>153</v>
      </c>
    </row>
    <row r="19" spans="1:4" ht="26" x14ac:dyDescent="0.3">
      <c r="A19" s="94"/>
      <c r="B19" s="10" t="s">
        <v>75</v>
      </c>
      <c r="C19" s="11" t="s">
        <v>76</v>
      </c>
      <c r="D19" s="64" t="s">
        <v>152</v>
      </c>
    </row>
    <row r="20" spans="1:4" ht="26" x14ac:dyDescent="0.3">
      <c r="A20" s="94" t="s">
        <v>79</v>
      </c>
      <c r="B20" s="10" t="s">
        <v>84</v>
      </c>
      <c r="C20" s="11" t="s">
        <v>21</v>
      </c>
      <c r="D20" s="64" t="s">
        <v>152</v>
      </c>
    </row>
    <row r="21" spans="1:4" x14ac:dyDescent="0.3">
      <c r="A21" s="94"/>
      <c r="B21" s="10" t="s">
        <v>88</v>
      </c>
      <c r="C21" s="11" t="s">
        <v>21</v>
      </c>
      <c r="D21" s="64" t="s">
        <v>152</v>
      </c>
    </row>
    <row r="22" spans="1:4" ht="26" x14ac:dyDescent="0.3">
      <c r="A22" s="94"/>
      <c r="B22" s="10" t="s">
        <v>93</v>
      </c>
      <c r="C22" s="11" t="s">
        <v>21</v>
      </c>
      <c r="D22" s="64" t="s">
        <v>153</v>
      </c>
    </row>
    <row r="23" spans="1:4" x14ac:dyDescent="0.3">
      <c r="A23" s="94"/>
      <c r="B23" s="10" t="s">
        <v>96</v>
      </c>
      <c r="C23" s="11" t="s">
        <v>21</v>
      </c>
      <c r="D23" s="64" t="s">
        <v>152</v>
      </c>
    </row>
    <row r="24" spans="1:4" ht="39" x14ac:dyDescent="0.3">
      <c r="A24" s="15" t="s">
        <v>100</v>
      </c>
      <c r="B24" s="10" t="s">
        <v>101</v>
      </c>
      <c r="C24" s="11" t="s">
        <v>59</v>
      </c>
      <c r="D24" s="64" t="s">
        <v>152</v>
      </c>
    </row>
    <row r="25" spans="1:4" ht="39" x14ac:dyDescent="0.3">
      <c r="A25" s="94" t="s">
        <v>112</v>
      </c>
      <c r="B25" s="10" t="s">
        <v>113</v>
      </c>
      <c r="C25" s="11" t="s">
        <v>42</v>
      </c>
      <c r="D25" s="64" t="s">
        <v>152</v>
      </c>
    </row>
    <row r="26" spans="1:4" ht="26" x14ac:dyDescent="0.3">
      <c r="A26" s="94"/>
      <c r="B26" s="10" t="s">
        <v>116</v>
      </c>
      <c r="C26" s="11" t="s">
        <v>42</v>
      </c>
      <c r="D26" s="64" t="s">
        <v>152</v>
      </c>
    </row>
    <row r="27" spans="1:4" ht="39" x14ac:dyDescent="0.3">
      <c r="A27" s="94"/>
      <c r="B27" s="10" t="s">
        <v>119</v>
      </c>
      <c r="C27" s="11" t="s">
        <v>42</v>
      </c>
      <c r="D27" s="64" t="s">
        <v>152</v>
      </c>
    </row>
    <row r="28" spans="1:4" ht="39" x14ac:dyDescent="0.3">
      <c r="A28" s="94"/>
      <c r="B28" s="10" t="s">
        <v>123</v>
      </c>
      <c r="C28" s="11" t="s">
        <v>46</v>
      </c>
      <c r="D28" s="64" t="s">
        <v>152</v>
      </c>
    </row>
  </sheetData>
  <autoFilter ref="A4:X28"/>
  <mergeCells count="8">
    <mergeCell ref="A20:A23"/>
    <mergeCell ref="A25:A28"/>
    <mergeCell ref="A5:C5"/>
    <mergeCell ref="A6:C6"/>
    <mergeCell ref="A7:A10"/>
    <mergeCell ref="A11:A14"/>
    <mergeCell ref="A15:A16"/>
    <mergeCell ref="A17:A19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8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K22"/>
  <sheetViews>
    <sheetView zoomScale="80" zoomScaleNormal="80" workbookViewId="0">
      <selection activeCell="A8" sqref="A8:D8"/>
    </sheetView>
  </sheetViews>
  <sheetFormatPr defaultColWidth="9.1796875" defaultRowHeight="13" x14ac:dyDescent="0.3"/>
  <cols>
    <col min="1" max="1" width="9.1796875" style="1" customWidth="1"/>
    <col min="2" max="2" width="36.26953125" style="1" customWidth="1"/>
    <col min="3" max="3" width="9.54296875" style="1" customWidth="1"/>
    <col min="4" max="4" width="14.1796875" style="1" customWidth="1"/>
    <col min="5" max="5" width="12.26953125" style="1" customWidth="1"/>
    <col min="6" max="6" width="11.453125" style="1" customWidth="1"/>
    <col min="7" max="7" width="10.1796875" style="1" customWidth="1"/>
    <col min="8" max="8" width="8.54296875" style="1" customWidth="1"/>
    <col min="9" max="9" width="10.7265625" style="1" customWidth="1"/>
    <col min="10" max="10" width="8.54296875" style="1" customWidth="1"/>
    <col min="11" max="11" width="9.453125" style="1" customWidth="1"/>
    <col min="12" max="16384" width="9.1796875" style="1"/>
  </cols>
  <sheetData>
    <row r="1" spans="1:11" ht="26.25" customHeight="1" x14ac:dyDescent="0.4">
      <c r="I1" s="103" t="s">
        <v>276</v>
      </c>
      <c r="J1" s="103"/>
      <c r="K1" s="103"/>
    </row>
    <row r="2" spans="1:11" s="17" customFormat="1" ht="34.5" customHeight="1" x14ac:dyDescent="0.4">
      <c r="A2" s="66" t="s">
        <v>289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26.25" customHeight="1" x14ac:dyDescent="0.3"/>
    <row r="4" spans="1:11" ht="30.75" customHeight="1" x14ac:dyDescent="0.3">
      <c r="A4" s="102" t="s">
        <v>277</v>
      </c>
      <c r="B4" s="102" t="s">
        <v>0</v>
      </c>
      <c r="C4" s="102" t="s">
        <v>1</v>
      </c>
      <c r="D4" s="102" t="s">
        <v>2</v>
      </c>
      <c r="E4" s="124" t="s">
        <v>4</v>
      </c>
      <c r="F4" s="108"/>
      <c r="G4" s="108"/>
      <c r="H4" s="108"/>
      <c r="I4" s="125"/>
      <c r="J4" s="126" t="s">
        <v>7</v>
      </c>
      <c r="K4" s="127"/>
    </row>
    <row r="5" spans="1:11" ht="27.75" customHeight="1" x14ac:dyDescent="0.3">
      <c r="A5" s="102"/>
      <c r="B5" s="102"/>
      <c r="C5" s="102"/>
      <c r="D5" s="102"/>
      <c r="E5" s="116" t="s">
        <v>8</v>
      </c>
      <c r="F5" s="124" t="s">
        <v>9</v>
      </c>
      <c r="G5" s="108"/>
      <c r="H5" s="108"/>
      <c r="I5" s="125"/>
      <c r="J5" s="128"/>
      <c r="K5" s="129"/>
    </row>
    <row r="6" spans="1:11" s="2" customFormat="1" ht="45.75" customHeight="1" x14ac:dyDescent="0.35">
      <c r="A6" s="102"/>
      <c r="B6" s="102"/>
      <c r="C6" s="102"/>
      <c r="D6" s="102"/>
      <c r="E6" s="117"/>
      <c r="F6" s="3" t="s">
        <v>10</v>
      </c>
      <c r="G6" s="3" t="s">
        <v>11</v>
      </c>
      <c r="H6" s="3" t="s">
        <v>12</v>
      </c>
      <c r="I6" s="3" t="s">
        <v>278</v>
      </c>
      <c r="J6" s="3" t="s">
        <v>279</v>
      </c>
      <c r="K6" s="3" t="s">
        <v>280</v>
      </c>
    </row>
    <row r="7" spans="1:11" s="9" customFormat="1" ht="28.5" customHeight="1" x14ac:dyDescent="0.35">
      <c r="A7" s="122" t="s">
        <v>296</v>
      </c>
      <c r="B7" s="123"/>
      <c r="C7" s="123"/>
      <c r="D7" s="123"/>
      <c r="E7" s="6">
        <v>20613.095743000002</v>
      </c>
      <c r="F7" s="6">
        <v>9634.7089689999993</v>
      </c>
      <c r="G7" s="6">
        <v>7925.339849</v>
      </c>
      <c r="H7" s="6">
        <v>91.4</v>
      </c>
      <c r="I7" s="6">
        <v>2961.646925</v>
      </c>
      <c r="J7" s="8">
        <v>2211</v>
      </c>
      <c r="K7" s="8">
        <v>134</v>
      </c>
    </row>
    <row r="8" spans="1:11" s="9" customFormat="1" ht="28.5" customHeight="1" x14ac:dyDescent="0.35">
      <c r="A8" s="122" t="s">
        <v>281</v>
      </c>
      <c r="B8" s="123"/>
      <c r="C8" s="123"/>
      <c r="D8" s="123"/>
      <c r="E8" s="6">
        <f>E11+E14+E17+E18</f>
        <v>1773.33</v>
      </c>
      <c r="F8" s="6">
        <f>F11+F14+F17+F18</f>
        <v>859.4</v>
      </c>
      <c r="G8" s="6">
        <f t="shared" ref="G8:J8" si="0">G11+G14+G17+G18</f>
        <v>664.18000000000006</v>
      </c>
      <c r="H8" s="6">
        <f t="shared" si="0"/>
        <v>58</v>
      </c>
      <c r="I8" s="6">
        <f t="shared" si="0"/>
        <v>191.75</v>
      </c>
      <c r="J8" s="8">
        <f t="shared" si="0"/>
        <v>309</v>
      </c>
      <c r="K8" s="8"/>
    </row>
    <row r="9" spans="1:11" s="9" customFormat="1" ht="28.5" customHeight="1" x14ac:dyDescent="0.35">
      <c r="A9" s="122" t="s">
        <v>282</v>
      </c>
      <c r="B9" s="123"/>
      <c r="C9" s="123"/>
      <c r="D9" s="123"/>
      <c r="E9" s="6">
        <f>E10+E12+E13+E15+E16</f>
        <v>1451.6509999999998</v>
      </c>
      <c r="F9" s="6">
        <f>F12+F15+F16</f>
        <v>1043.0119999999999</v>
      </c>
      <c r="G9" s="6">
        <f t="shared" ref="G9:J9" si="1">G12+G15+G16</f>
        <v>261.39799999999997</v>
      </c>
      <c r="H9" s="6">
        <f t="shared" si="1"/>
        <v>0</v>
      </c>
      <c r="I9" s="6">
        <f t="shared" si="1"/>
        <v>36.790999999999997</v>
      </c>
      <c r="J9" s="8">
        <f t="shared" si="1"/>
        <v>183</v>
      </c>
      <c r="K9" s="8"/>
    </row>
    <row r="10" spans="1:11" ht="35.25" customHeight="1" x14ac:dyDescent="0.3">
      <c r="A10" s="90" t="s">
        <v>283</v>
      </c>
      <c r="B10" s="10" t="s">
        <v>26</v>
      </c>
      <c r="C10" s="11" t="s">
        <v>21</v>
      </c>
      <c r="D10" s="11" t="s">
        <v>27</v>
      </c>
      <c r="E10" s="71">
        <f t="shared" ref="E10:E18" si="2">SUM(F10:I10)</f>
        <v>51.800000000000004</v>
      </c>
      <c r="F10" s="91"/>
      <c r="G10" s="71">
        <v>47.6</v>
      </c>
      <c r="H10" s="71"/>
      <c r="I10" s="71">
        <v>4.2</v>
      </c>
      <c r="J10" s="11">
        <v>52</v>
      </c>
      <c r="K10" s="11"/>
    </row>
    <row r="11" spans="1:11" ht="53.25" customHeight="1" x14ac:dyDescent="0.3">
      <c r="A11" s="94" t="s">
        <v>284</v>
      </c>
      <c r="B11" s="10" t="s">
        <v>38</v>
      </c>
      <c r="C11" s="11" t="s">
        <v>17</v>
      </c>
      <c r="D11" s="11" t="s">
        <v>39</v>
      </c>
      <c r="E11" s="71">
        <f t="shared" si="2"/>
        <v>108.61</v>
      </c>
      <c r="F11" s="91">
        <v>61.91</v>
      </c>
      <c r="G11" s="71">
        <v>33.67</v>
      </c>
      <c r="H11" s="71"/>
      <c r="I11" s="71">
        <v>13.03</v>
      </c>
      <c r="J11" s="11">
        <v>15</v>
      </c>
      <c r="K11" s="11"/>
    </row>
    <row r="12" spans="1:11" ht="53.25" customHeight="1" x14ac:dyDescent="0.3">
      <c r="A12" s="94"/>
      <c r="B12" s="10" t="s">
        <v>41</v>
      </c>
      <c r="C12" s="11" t="s">
        <v>42</v>
      </c>
      <c r="D12" s="11" t="s">
        <v>43</v>
      </c>
      <c r="E12" s="71">
        <f t="shared" si="2"/>
        <v>471.03000000000003</v>
      </c>
      <c r="F12" s="91">
        <v>349.98</v>
      </c>
      <c r="G12" s="71">
        <v>92.32</v>
      </c>
      <c r="H12" s="71"/>
      <c r="I12" s="71">
        <v>28.73</v>
      </c>
      <c r="J12" s="11">
        <v>116</v>
      </c>
      <c r="K12" s="11"/>
    </row>
    <row r="13" spans="1:11" ht="52" x14ac:dyDescent="0.3">
      <c r="A13" s="94"/>
      <c r="B13" s="10" t="s">
        <v>50</v>
      </c>
      <c r="C13" s="11" t="s">
        <v>21</v>
      </c>
      <c r="D13" s="11" t="s">
        <v>51</v>
      </c>
      <c r="E13" s="71">
        <f t="shared" si="2"/>
        <v>58.65</v>
      </c>
      <c r="F13" s="91"/>
      <c r="G13" s="71">
        <v>58.65</v>
      </c>
      <c r="H13" s="71"/>
      <c r="I13" s="71"/>
      <c r="J13" s="11">
        <v>32</v>
      </c>
      <c r="K13" s="11"/>
    </row>
    <row r="14" spans="1:11" ht="55.5" customHeight="1" x14ac:dyDescent="0.3">
      <c r="A14" s="90" t="s">
        <v>285</v>
      </c>
      <c r="B14" s="10" t="s">
        <v>62</v>
      </c>
      <c r="C14" s="11" t="s">
        <v>17</v>
      </c>
      <c r="D14" s="11" t="s">
        <v>63</v>
      </c>
      <c r="E14" s="71">
        <f t="shared" si="2"/>
        <v>436.69</v>
      </c>
      <c r="F14" s="91">
        <v>241.28</v>
      </c>
      <c r="G14" s="71">
        <v>121.2</v>
      </c>
      <c r="H14" s="71"/>
      <c r="I14" s="71">
        <v>74.209999999999994</v>
      </c>
      <c r="J14" s="11">
        <v>137</v>
      </c>
      <c r="K14" s="11"/>
    </row>
    <row r="15" spans="1:11" ht="48" customHeight="1" x14ac:dyDescent="0.3">
      <c r="A15" s="90" t="s">
        <v>286</v>
      </c>
      <c r="B15" s="10" t="s">
        <v>69</v>
      </c>
      <c r="C15" s="11" t="s">
        <v>42</v>
      </c>
      <c r="D15" s="11" t="s">
        <v>70</v>
      </c>
      <c r="E15" s="71">
        <f t="shared" si="2"/>
        <v>720.17099999999994</v>
      </c>
      <c r="F15" s="91">
        <v>631.58399999999995</v>
      </c>
      <c r="G15" s="71">
        <v>88.587000000000003</v>
      </c>
      <c r="H15" s="71"/>
      <c r="I15" s="71"/>
      <c r="J15" s="11">
        <v>43</v>
      </c>
      <c r="K15" s="11"/>
    </row>
    <row r="16" spans="1:11" ht="50.25" customHeight="1" x14ac:dyDescent="0.3">
      <c r="A16" s="90" t="s">
        <v>287</v>
      </c>
      <c r="B16" s="10" t="s">
        <v>93</v>
      </c>
      <c r="C16" s="11" t="s">
        <v>21</v>
      </c>
      <c r="D16" s="11" t="s">
        <v>94</v>
      </c>
      <c r="E16" s="71">
        <f t="shared" si="2"/>
        <v>150</v>
      </c>
      <c r="F16" s="91">
        <v>61.448</v>
      </c>
      <c r="G16" s="71">
        <v>80.491</v>
      </c>
      <c r="H16" s="71"/>
      <c r="I16" s="71">
        <v>8.0609999999999999</v>
      </c>
      <c r="J16" s="11">
        <v>24</v>
      </c>
      <c r="K16" s="11"/>
    </row>
    <row r="17" spans="1:11" ht="40.5" customHeight="1" x14ac:dyDescent="0.3">
      <c r="A17" s="94" t="s">
        <v>288</v>
      </c>
      <c r="B17" s="10" t="s">
        <v>104</v>
      </c>
      <c r="C17" s="11" t="s">
        <v>17</v>
      </c>
      <c r="D17" s="11" t="s">
        <v>105</v>
      </c>
      <c r="E17" s="71">
        <f t="shared" si="2"/>
        <v>528.03</v>
      </c>
      <c r="F17" s="91">
        <v>411.21</v>
      </c>
      <c r="G17" s="71">
        <v>97.31</v>
      </c>
      <c r="H17" s="71"/>
      <c r="I17" s="71">
        <v>19.510000000000002</v>
      </c>
      <c r="J17" s="11">
        <v>52</v>
      </c>
      <c r="K17" s="11"/>
    </row>
    <row r="18" spans="1:11" ht="48" customHeight="1" x14ac:dyDescent="0.3">
      <c r="A18" s="94"/>
      <c r="B18" s="10" t="s">
        <v>108</v>
      </c>
      <c r="C18" s="11" t="s">
        <v>17</v>
      </c>
      <c r="D18" s="11" t="s">
        <v>109</v>
      </c>
      <c r="E18" s="71">
        <f t="shared" si="2"/>
        <v>700</v>
      </c>
      <c r="F18" s="91">
        <v>145</v>
      </c>
      <c r="G18" s="71">
        <v>412</v>
      </c>
      <c r="H18" s="71">
        <v>58</v>
      </c>
      <c r="I18" s="71">
        <v>85</v>
      </c>
      <c r="J18" s="11">
        <v>105</v>
      </c>
      <c r="K18" s="11"/>
    </row>
    <row r="20" spans="1:11" s="92" customFormat="1" x14ac:dyDescent="0.3">
      <c r="A20" s="92" t="s">
        <v>291</v>
      </c>
    </row>
    <row r="21" spans="1:11" s="92" customFormat="1" x14ac:dyDescent="0.3">
      <c r="A21" s="92" t="s">
        <v>293</v>
      </c>
    </row>
    <row r="22" spans="1:11" s="92" customFormat="1" x14ac:dyDescent="0.3">
      <c r="A22" s="92" t="s">
        <v>292</v>
      </c>
    </row>
  </sheetData>
  <mergeCells count="14">
    <mergeCell ref="I1:K1"/>
    <mergeCell ref="A4:A6"/>
    <mergeCell ref="B4:B6"/>
    <mergeCell ref="C4:C6"/>
    <mergeCell ref="D4:D6"/>
    <mergeCell ref="E4:I4"/>
    <mergeCell ref="J4:K5"/>
    <mergeCell ref="E5:E6"/>
    <mergeCell ref="F5:I5"/>
    <mergeCell ref="A7:D7"/>
    <mergeCell ref="A8:D8"/>
    <mergeCell ref="A9:D9"/>
    <mergeCell ref="A11:A13"/>
    <mergeCell ref="A17:A18"/>
  </mergeCells>
  <conditionalFormatting sqref="F12 F14:F18">
    <cfRule type="containsBlanks" dxfId="1" priority="2">
      <formula>LEN(TRIM(F12))=0</formula>
    </cfRule>
  </conditionalFormatting>
  <conditionalFormatting sqref="F11">
    <cfRule type="containsBlanks" dxfId="0" priority="1">
      <formula>LEN(TRIM(F11))=0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6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zoomScale="90" zoomScaleNormal="90" workbookViewId="0">
      <selection activeCell="L2" sqref="L2"/>
    </sheetView>
  </sheetViews>
  <sheetFormatPr defaultColWidth="9.1796875" defaultRowHeight="13" x14ac:dyDescent="0.3"/>
  <cols>
    <col min="1" max="1" width="12.54296875" style="1" customWidth="1"/>
    <col min="2" max="2" width="36.26953125" style="1" customWidth="1"/>
    <col min="3" max="3" width="18.26953125" style="1" customWidth="1"/>
    <col min="4" max="5" width="18.1796875" style="1" customWidth="1"/>
    <col min="6" max="6" width="9.26953125" style="1" customWidth="1"/>
    <col min="7" max="7" width="18.1796875" style="1" customWidth="1"/>
    <col min="8" max="8" width="18.1796875" style="1" hidden="1" customWidth="1"/>
    <col min="9" max="9" width="18.1796875" style="1" customWidth="1"/>
    <col min="10" max="10" width="16.1796875" style="1" customWidth="1"/>
    <col min="11" max="11" width="22.54296875" style="1" customWidth="1"/>
    <col min="12" max="13" width="11.7265625" style="1" customWidth="1"/>
    <col min="14" max="16384" width="9.1796875" style="1"/>
  </cols>
  <sheetData>
    <row r="1" spans="1:13" ht="27" customHeight="1" x14ac:dyDescent="0.3">
      <c r="L1" s="136" t="s">
        <v>290</v>
      </c>
      <c r="M1" s="136"/>
    </row>
    <row r="2" spans="1:13" s="17" customFormat="1" ht="60" customHeight="1" x14ac:dyDescent="0.4">
      <c r="A2" s="66" t="s">
        <v>249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27" customHeight="1" x14ac:dyDescent="0.3"/>
    <row r="4" spans="1:13" s="2" customFormat="1" ht="38.25" customHeight="1" x14ac:dyDescent="0.35">
      <c r="A4" s="116" t="s">
        <v>131</v>
      </c>
      <c r="B4" s="116" t="s">
        <v>0</v>
      </c>
      <c r="C4" s="116" t="s">
        <v>1</v>
      </c>
      <c r="D4" s="102" t="s">
        <v>156</v>
      </c>
      <c r="E4" s="102"/>
      <c r="F4" s="102"/>
      <c r="G4" s="102" t="s">
        <v>157</v>
      </c>
      <c r="H4" s="102"/>
      <c r="I4" s="102"/>
      <c r="J4" s="102" t="s">
        <v>158</v>
      </c>
      <c r="K4" s="102"/>
      <c r="L4" s="102"/>
      <c r="M4" s="102"/>
    </row>
    <row r="5" spans="1:13" s="2" customFormat="1" ht="33" customHeight="1" x14ac:dyDescent="0.35">
      <c r="A5" s="131"/>
      <c r="B5" s="131"/>
      <c r="C5" s="131"/>
      <c r="D5" s="101" t="s">
        <v>159</v>
      </c>
      <c r="E5" s="102" t="s">
        <v>160</v>
      </c>
      <c r="F5" s="101" t="s">
        <v>161</v>
      </c>
      <c r="G5" s="101" t="s">
        <v>162</v>
      </c>
      <c r="H5" s="101" t="s">
        <v>163</v>
      </c>
      <c r="I5" s="130" t="s">
        <v>164</v>
      </c>
      <c r="J5" s="102" t="s">
        <v>162</v>
      </c>
      <c r="K5" s="102" t="s">
        <v>165</v>
      </c>
      <c r="L5" s="102" t="s">
        <v>166</v>
      </c>
      <c r="M5" s="102"/>
    </row>
    <row r="6" spans="1:13" s="2" customFormat="1" ht="31.5" customHeight="1" x14ac:dyDescent="0.35">
      <c r="A6" s="117"/>
      <c r="B6" s="117"/>
      <c r="C6" s="117"/>
      <c r="D6" s="101"/>
      <c r="E6" s="102"/>
      <c r="F6" s="101"/>
      <c r="G6" s="101"/>
      <c r="H6" s="101"/>
      <c r="I6" s="119"/>
      <c r="J6" s="102"/>
      <c r="K6" s="102"/>
      <c r="L6" s="3" t="s">
        <v>17</v>
      </c>
      <c r="M6" s="3" t="s">
        <v>21</v>
      </c>
    </row>
    <row r="7" spans="1:13" ht="39" x14ac:dyDescent="0.3">
      <c r="A7" s="94" t="s">
        <v>15</v>
      </c>
      <c r="B7" s="10" t="s">
        <v>20</v>
      </c>
      <c r="C7" s="24" t="s">
        <v>21</v>
      </c>
      <c r="D7" s="94" t="s">
        <v>167</v>
      </c>
      <c r="E7" s="94" t="s">
        <v>168</v>
      </c>
      <c r="F7" s="94" t="s">
        <v>169</v>
      </c>
      <c r="G7" s="94" t="s">
        <v>170</v>
      </c>
      <c r="H7" s="94" t="s">
        <v>171</v>
      </c>
      <c r="I7" s="94" t="s">
        <v>172</v>
      </c>
      <c r="J7" s="15" t="s">
        <v>173</v>
      </c>
      <c r="K7" s="67" t="s">
        <v>174</v>
      </c>
      <c r="L7" s="67"/>
      <c r="M7" s="67" t="s">
        <v>24</v>
      </c>
    </row>
    <row r="8" spans="1:13" ht="57.75" customHeight="1" x14ac:dyDescent="0.3">
      <c r="A8" s="94"/>
      <c r="B8" s="10" t="s">
        <v>26</v>
      </c>
      <c r="C8" s="24" t="s">
        <v>21</v>
      </c>
      <c r="D8" s="94"/>
      <c r="E8" s="94"/>
      <c r="F8" s="133"/>
      <c r="G8" s="132"/>
      <c r="H8" s="132"/>
      <c r="I8" s="132"/>
      <c r="J8" s="15" t="s">
        <v>175</v>
      </c>
      <c r="K8" s="68" t="s">
        <v>176</v>
      </c>
      <c r="L8" s="68"/>
      <c r="M8" s="68" t="s">
        <v>24</v>
      </c>
    </row>
    <row r="9" spans="1:13" ht="71.25" customHeight="1" x14ac:dyDescent="0.3">
      <c r="A9" s="94"/>
      <c r="B9" s="10" t="s">
        <v>29</v>
      </c>
      <c r="C9" s="24" t="s">
        <v>30</v>
      </c>
      <c r="D9" s="94"/>
      <c r="E9" s="94"/>
      <c r="F9" s="133"/>
      <c r="G9" s="132"/>
      <c r="H9" s="132"/>
      <c r="I9" s="132"/>
      <c r="J9" s="15" t="s">
        <v>177</v>
      </c>
      <c r="K9" s="15" t="s">
        <v>177</v>
      </c>
      <c r="L9" s="15"/>
      <c r="M9" s="15" t="s">
        <v>177</v>
      </c>
    </row>
    <row r="10" spans="1:13" ht="49.5" customHeight="1" thickBot="1" x14ac:dyDescent="0.35">
      <c r="A10" s="114"/>
      <c r="B10" s="37" t="s">
        <v>34</v>
      </c>
      <c r="C10" s="38" t="s">
        <v>21</v>
      </c>
      <c r="D10" s="94"/>
      <c r="E10" s="94"/>
      <c r="F10" s="133"/>
      <c r="G10" s="132"/>
      <c r="H10" s="132"/>
      <c r="I10" s="132"/>
      <c r="J10" s="15" t="s">
        <v>178</v>
      </c>
      <c r="K10" s="68" t="s">
        <v>179</v>
      </c>
      <c r="L10" s="68"/>
      <c r="M10" s="68" t="s">
        <v>24</v>
      </c>
    </row>
    <row r="11" spans="1:13" ht="66" customHeight="1" x14ac:dyDescent="0.3">
      <c r="A11" s="113" t="s">
        <v>37</v>
      </c>
      <c r="B11" s="30" t="s">
        <v>41</v>
      </c>
      <c r="C11" s="31" t="s">
        <v>42</v>
      </c>
      <c r="D11" s="94" t="s">
        <v>180</v>
      </c>
      <c r="E11" s="94" t="s">
        <v>181</v>
      </c>
      <c r="F11" s="94" t="s">
        <v>169</v>
      </c>
      <c r="G11" s="94" t="s">
        <v>182</v>
      </c>
      <c r="H11" s="94" t="s">
        <v>183</v>
      </c>
      <c r="I11" s="94" t="s">
        <v>184</v>
      </c>
      <c r="J11" s="15" t="s">
        <v>185</v>
      </c>
      <c r="K11" s="15" t="s">
        <v>186</v>
      </c>
      <c r="L11" s="15" t="s">
        <v>24</v>
      </c>
      <c r="M11" s="15" t="s">
        <v>24</v>
      </c>
    </row>
    <row r="12" spans="1:13" ht="26" x14ac:dyDescent="0.3">
      <c r="A12" s="94"/>
      <c r="B12" s="10" t="s">
        <v>45</v>
      </c>
      <c r="C12" s="24" t="s">
        <v>46</v>
      </c>
      <c r="D12" s="133"/>
      <c r="E12" s="133"/>
      <c r="F12" s="133"/>
      <c r="G12" s="132"/>
      <c r="H12" s="132"/>
      <c r="I12" s="132"/>
      <c r="J12" s="15" t="s">
        <v>187</v>
      </c>
      <c r="K12" s="15" t="s">
        <v>188</v>
      </c>
      <c r="L12" s="15"/>
      <c r="M12" s="15" t="s">
        <v>24</v>
      </c>
    </row>
    <row r="13" spans="1:13" ht="26" x14ac:dyDescent="0.3">
      <c r="A13" s="94"/>
      <c r="B13" s="10" t="s">
        <v>50</v>
      </c>
      <c r="C13" s="24" t="s">
        <v>21</v>
      </c>
      <c r="D13" s="133"/>
      <c r="E13" s="133"/>
      <c r="F13" s="133"/>
      <c r="G13" s="132"/>
      <c r="H13" s="132"/>
      <c r="I13" s="132"/>
      <c r="J13" s="15" t="s">
        <v>190</v>
      </c>
      <c r="K13" s="15" t="s">
        <v>191</v>
      </c>
      <c r="L13" s="15"/>
      <c r="M13" s="15" t="s">
        <v>24</v>
      </c>
    </row>
    <row r="14" spans="1:13" ht="65.5" thickBot="1" x14ac:dyDescent="0.35">
      <c r="A14" s="114"/>
      <c r="B14" s="37" t="s">
        <v>53</v>
      </c>
      <c r="C14" s="38" t="s">
        <v>46</v>
      </c>
      <c r="D14" s="133"/>
      <c r="E14" s="133"/>
      <c r="F14" s="133"/>
      <c r="G14" s="132"/>
      <c r="H14" s="132"/>
      <c r="I14" s="132"/>
      <c r="J14" s="15" t="s">
        <v>192</v>
      </c>
      <c r="K14" s="15" t="s">
        <v>193</v>
      </c>
      <c r="L14" s="15"/>
      <c r="M14" s="15" t="s">
        <v>24</v>
      </c>
    </row>
    <row r="15" spans="1:13" ht="116.25" customHeight="1" x14ac:dyDescent="0.3">
      <c r="A15" s="113" t="s">
        <v>57</v>
      </c>
      <c r="B15" s="30" t="s">
        <v>58</v>
      </c>
      <c r="C15" s="31" t="s">
        <v>59</v>
      </c>
      <c r="D15" s="94" t="s">
        <v>194</v>
      </c>
      <c r="E15" s="94" t="s">
        <v>195</v>
      </c>
      <c r="F15" s="94" t="s">
        <v>169</v>
      </c>
      <c r="G15" s="134" t="s">
        <v>196</v>
      </c>
      <c r="H15" s="134" t="s">
        <v>197</v>
      </c>
      <c r="I15" s="134" t="s">
        <v>198</v>
      </c>
      <c r="J15" s="15" t="s">
        <v>199</v>
      </c>
      <c r="K15" s="15" t="s">
        <v>200</v>
      </c>
      <c r="L15" s="15" t="s">
        <v>24</v>
      </c>
      <c r="M15" s="15" t="s">
        <v>24</v>
      </c>
    </row>
    <row r="16" spans="1:13" ht="90" customHeight="1" thickBot="1" x14ac:dyDescent="0.35">
      <c r="A16" s="114"/>
      <c r="B16" s="37" t="s">
        <v>65</v>
      </c>
      <c r="C16" s="38" t="s">
        <v>46</v>
      </c>
      <c r="D16" s="133"/>
      <c r="E16" s="133"/>
      <c r="F16" s="133"/>
      <c r="G16" s="135"/>
      <c r="H16" s="135"/>
      <c r="I16" s="135"/>
      <c r="J16" s="15" t="s">
        <v>201</v>
      </c>
      <c r="K16" s="15" t="s">
        <v>202</v>
      </c>
      <c r="L16" s="15"/>
      <c r="M16" s="15" t="s">
        <v>24</v>
      </c>
    </row>
    <row r="17" spans="1:13" ht="57" customHeight="1" x14ac:dyDescent="0.3">
      <c r="A17" s="113" t="s">
        <v>68</v>
      </c>
      <c r="B17" s="30" t="s">
        <v>69</v>
      </c>
      <c r="C17" s="31" t="s">
        <v>42</v>
      </c>
      <c r="D17" s="94" t="s">
        <v>203</v>
      </c>
      <c r="E17" s="94" t="s">
        <v>204</v>
      </c>
      <c r="F17" s="94" t="s">
        <v>169</v>
      </c>
      <c r="G17" s="94" t="s">
        <v>205</v>
      </c>
      <c r="H17" s="94" t="s">
        <v>206</v>
      </c>
      <c r="I17" s="94" t="s">
        <v>207</v>
      </c>
      <c r="J17" s="15" t="s">
        <v>208</v>
      </c>
      <c r="K17" s="15" t="s">
        <v>209</v>
      </c>
      <c r="L17" s="15" t="s">
        <v>24</v>
      </c>
      <c r="M17" s="15" t="s">
        <v>24</v>
      </c>
    </row>
    <row r="18" spans="1:13" ht="55.5" customHeight="1" x14ac:dyDescent="0.3">
      <c r="A18" s="94"/>
      <c r="B18" s="10" t="s">
        <v>72</v>
      </c>
      <c r="C18" s="24" t="s">
        <v>59</v>
      </c>
      <c r="D18" s="133"/>
      <c r="E18" s="133"/>
      <c r="F18" s="133"/>
      <c r="G18" s="132"/>
      <c r="H18" s="132"/>
      <c r="I18" s="132"/>
      <c r="J18" s="15" t="s">
        <v>210</v>
      </c>
      <c r="K18" s="15" t="s">
        <v>211</v>
      </c>
      <c r="L18" s="15" t="s">
        <v>189</v>
      </c>
      <c r="M18" s="15" t="s">
        <v>189</v>
      </c>
    </row>
    <row r="19" spans="1:13" ht="60.75" customHeight="1" thickBot="1" x14ac:dyDescent="0.35">
      <c r="A19" s="114"/>
      <c r="B19" s="37" t="s">
        <v>75</v>
      </c>
      <c r="C19" s="38" t="s">
        <v>212</v>
      </c>
      <c r="D19" s="133"/>
      <c r="E19" s="133"/>
      <c r="F19" s="133"/>
      <c r="G19" s="132"/>
      <c r="H19" s="132"/>
      <c r="I19" s="132"/>
      <c r="J19" s="15" t="s">
        <v>213</v>
      </c>
      <c r="K19" s="15" t="s">
        <v>214</v>
      </c>
      <c r="L19" s="15" t="s">
        <v>24</v>
      </c>
      <c r="M19" s="15" t="s">
        <v>24</v>
      </c>
    </row>
    <row r="20" spans="1:13" ht="49.5" customHeight="1" x14ac:dyDescent="0.3">
      <c r="A20" s="113" t="s">
        <v>79</v>
      </c>
      <c r="B20" s="30" t="s">
        <v>84</v>
      </c>
      <c r="C20" s="31" t="s">
        <v>21</v>
      </c>
      <c r="D20" s="94" t="s">
        <v>215</v>
      </c>
      <c r="E20" s="94" t="s">
        <v>216</v>
      </c>
      <c r="F20" s="138">
        <v>537640.00399999996</v>
      </c>
      <c r="G20" s="94" t="s">
        <v>217</v>
      </c>
      <c r="H20" s="94" t="s">
        <v>218</v>
      </c>
      <c r="I20" s="94" t="s">
        <v>219</v>
      </c>
      <c r="J20" s="15" t="s">
        <v>220</v>
      </c>
      <c r="K20" s="15" t="s">
        <v>221</v>
      </c>
      <c r="L20" s="15"/>
      <c r="M20" s="15" t="s">
        <v>24</v>
      </c>
    </row>
    <row r="21" spans="1:13" ht="36.75" customHeight="1" x14ac:dyDescent="0.3">
      <c r="A21" s="94"/>
      <c r="B21" s="10" t="s">
        <v>88</v>
      </c>
      <c r="C21" s="24" t="s">
        <v>21</v>
      </c>
      <c r="D21" s="133"/>
      <c r="E21" s="133"/>
      <c r="F21" s="137"/>
      <c r="G21" s="132"/>
      <c r="H21" s="132"/>
      <c r="I21" s="132"/>
      <c r="J21" s="15" t="s">
        <v>222</v>
      </c>
      <c r="K21" s="15" t="s">
        <v>223</v>
      </c>
      <c r="L21" s="15"/>
      <c r="M21" s="15" t="s">
        <v>24</v>
      </c>
    </row>
    <row r="22" spans="1:13" ht="50.25" customHeight="1" x14ac:dyDescent="0.3">
      <c r="A22" s="94"/>
      <c r="B22" s="10" t="s">
        <v>93</v>
      </c>
      <c r="C22" s="24" t="s">
        <v>21</v>
      </c>
      <c r="D22" s="133"/>
      <c r="E22" s="133"/>
      <c r="F22" s="137"/>
      <c r="G22" s="132"/>
      <c r="H22" s="132"/>
      <c r="I22" s="132"/>
      <c r="J22" s="15" t="s">
        <v>224</v>
      </c>
      <c r="K22" s="15" t="s">
        <v>225</v>
      </c>
      <c r="L22" s="15"/>
      <c r="M22" s="15" t="s">
        <v>24</v>
      </c>
    </row>
    <row r="23" spans="1:13" ht="36.75" customHeight="1" thickBot="1" x14ac:dyDescent="0.35">
      <c r="A23" s="114"/>
      <c r="B23" s="37" t="s">
        <v>96</v>
      </c>
      <c r="C23" s="38" t="s">
        <v>21</v>
      </c>
      <c r="D23" s="133"/>
      <c r="E23" s="133"/>
      <c r="F23" s="137"/>
      <c r="G23" s="132"/>
      <c r="H23" s="132"/>
      <c r="I23" s="132"/>
      <c r="J23" s="15" t="s">
        <v>226</v>
      </c>
      <c r="K23" s="15" t="s">
        <v>227</v>
      </c>
      <c r="L23" s="15"/>
      <c r="M23" s="15" t="s">
        <v>24</v>
      </c>
    </row>
    <row r="24" spans="1:13" ht="78" customHeight="1" thickBot="1" x14ac:dyDescent="0.35">
      <c r="A24" s="46" t="s">
        <v>100</v>
      </c>
      <c r="B24" s="51" t="s">
        <v>101</v>
      </c>
      <c r="C24" s="52" t="s">
        <v>59</v>
      </c>
      <c r="D24" s="15" t="s">
        <v>228</v>
      </c>
      <c r="E24" s="15" t="s">
        <v>229</v>
      </c>
      <c r="F24" s="69">
        <v>561210</v>
      </c>
      <c r="G24" s="15" t="s">
        <v>230</v>
      </c>
      <c r="H24" s="15" t="s">
        <v>231</v>
      </c>
      <c r="I24" s="15" t="s">
        <v>232</v>
      </c>
      <c r="J24" s="15" t="s">
        <v>233</v>
      </c>
      <c r="K24" s="15" t="s">
        <v>234</v>
      </c>
      <c r="L24" s="15" t="s">
        <v>24</v>
      </c>
      <c r="M24" s="15" t="s">
        <v>24</v>
      </c>
    </row>
    <row r="25" spans="1:13" ht="81" customHeight="1" x14ac:dyDescent="0.3">
      <c r="A25" s="100" t="s">
        <v>112</v>
      </c>
      <c r="B25" s="58" t="s">
        <v>113</v>
      </c>
      <c r="C25" s="59" t="s">
        <v>42</v>
      </c>
      <c r="D25" s="94" t="s">
        <v>235</v>
      </c>
      <c r="E25" s="94" t="s">
        <v>236</v>
      </c>
      <c r="F25" s="137" t="s">
        <v>169</v>
      </c>
      <c r="G25" s="94" t="s">
        <v>237</v>
      </c>
      <c r="H25" s="94" t="s">
        <v>238</v>
      </c>
      <c r="I25" s="94" t="s">
        <v>239</v>
      </c>
      <c r="J25" s="15" t="s">
        <v>240</v>
      </c>
      <c r="K25" s="15" t="s">
        <v>241</v>
      </c>
      <c r="L25" s="15" t="s">
        <v>24</v>
      </c>
      <c r="M25" s="15" t="s">
        <v>24</v>
      </c>
    </row>
    <row r="26" spans="1:13" ht="40.5" customHeight="1" x14ac:dyDescent="0.3">
      <c r="A26" s="94"/>
      <c r="B26" s="10" t="s">
        <v>116</v>
      </c>
      <c r="C26" s="24" t="s">
        <v>42</v>
      </c>
      <c r="D26" s="132"/>
      <c r="E26" s="132"/>
      <c r="F26" s="132"/>
      <c r="G26" s="132"/>
      <c r="H26" s="132"/>
      <c r="I26" s="132"/>
      <c r="J26" s="15" t="s">
        <v>242</v>
      </c>
      <c r="K26" s="15" t="s">
        <v>243</v>
      </c>
      <c r="L26" s="15" t="s">
        <v>24</v>
      </c>
      <c r="M26" s="15" t="s">
        <v>24</v>
      </c>
    </row>
    <row r="27" spans="1:13" ht="66" customHeight="1" x14ac:dyDescent="0.3">
      <c r="A27" s="94"/>
      <c r="B27" s="10" t="s">
        <v>119</v>
      </c>
      <c r="C27" s="24" t="s">
        <v>42</v>
      </c>
      <c r="D27" s="132"/>
      <c r="E27" s="132"/>
      <c r="F27" s="132"/>
      <c r="G27" s="132"/>
      <c r="H27" s="132"/>
      <c r="I27" s="132"/>
      <c r="J27" s="15" t="s">
        <v>244</v>
      </c>
      <c r="K27" s="15" t="s">
        <v>245</v>
      </c>
      <c r="L27" s="15" t="s">
        <v>24</v>
      </c>
      <c r="M27" s="15" t="s">
        <v>24</v>
      </c>
    </row>
    <row r="28" spans="1:13" ht="68.25" customHeight="1" x14ac:dyDescent="0.3">
      <c r="A28" s="94"/>
      <c r="B28" s="10" t="s">
        <v>123</v>
      </c>
      <c r="C28" s="24" t="s">
        <v>46</v>
      </c>
      <c r="D28" s="132"/>
      <c r="E28" s="132"/>
      <c r="F28" s="132"/>
      <c r="G28" s="132"/>
      <c r="H28" s="132"/>
      <c r="I28" s="132"/>
      <c r="J28" s="15" t="s">
        <v>246</v>
      </c>
      <c r="K28" s="15" t="s">
        <v>247</v>
      </c>
      <c r="L28" s="15"/>
      <c r="M28" s="15" t="s">
        <v>24</v>
      </c>
    </row>
  </sheetData>
  <mergeCells count="58">
    <mergeCell ref="L1:M1"/>
    <mergeCell ref="I20:I23"/>
    <mergeCell ref="A25:A28"/>
    <mergeCell ref="D25:D28"/>
    <mergeCell ref="E25:E28"/>
    <mergeCell ref="F25:F28"/>
    <mergeCell ref="G25:G28"/>
    <mergeCell ref="H25:H28"/>
    <mergeCell ref="I25:I28"/>
    <mergeCell ref="A20:A23"/>
    <mergeCell ref="D20:D23"/>
    <mergeCell ref="E20:E23"/>
    <mergeCell ref="F20:F23"/>
    <mergeCell ref="G20:G23"/>
    <mergeCell ref="H20:H23"/>
    <mergeCell ref="I15:I16"/>
    <mergeCell ref="H17:H19"/>
    <mergeCell ref="I17:I19"/>
    <mergeCell ref="A15:A16"/>
    <mergeCell ref="D15:D16"/>
    <mergeCell ref="E15:E16"/>
    <mergeCell ref="F15:F16"/>
    <mergeCell ref="G15:G16"/>
    <mergeCell ref="H15:H16"/>
    <mergeCell ref="A17:A19"/>
    <mergeCell ref="D17:D19"/>
    <mergeCell ref="E17:E19"/>
    <mergeCell ref="F17:F19"/>
    <mergeCell ref="G17:G19"/>
    <mergeCell ref="I7:I10"/>
    <mergeCell ref="A11:A14"/>
    <mergeCell ref="D11:D14"/>
    <mergeCell ref="E11:E14"/>
    <mergeCell ref="F11:F14"/>
    <mergeCell ref="G11:G14"/>
    <mergeCell ref="H11:H14"/>
    <mergeCell ref="I11:I14"/>
    <mergeCell ref="A7:A10"/>
    <mergeCell ref="D7:D10"/>
    <mergeCell ref="E7:E10"/>
    <mergeCell ref="F7:F10"/>
    <mergeCell ref="G7:G10"/>
    <mergeCell ref="H7:H10"/>
    <mergeCell ref="I5:I6"/>
    <mergeCell ref="J5:J6"/>
    <mergeCell ref="K5:K6"/>
    <mergeCell ref="L5:M5"/>
    <mergeCell ref="A4:A6"/>
    <mergeCell ref="B4:B6"/>
    <mergeCell ref="C4:C6"/>
    <mergeCell ref="D4:F4"/>
    <mergeCell ref="G4:I4"/>
    <mergeCell ref="J4:M4"/>
    <mergeCell ref="D5:D6"/>
    <mergeCell ref="E5:E6"/>
    <mergeCell ref="F5:F6"/>
    <mergeCell ref="G5:G6"/>
    <mergeCell ref="H5:H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4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8</vt:i4>
      </vt:variant>
    </vt:vector>
  </HeadingPairs>
  <TitlesOfParts>
    <vt:vector size="18" baseType="lpstr">
      <vt:lpstr>таблица_1</vt:lpstr>
      <vt:lpstr>таблица_2</vt:lpstr>
      <vt:lpstr>таблица_3</vt:lpstr>
      <vt:lpstr>таблица_4</vt:lpstr>
      <vt:lpstr>таблица_5</vt:lpstr>
      <vt:lpstr>таблица_6</vt:lpstr>
      <vt:lpstr>таблица_7</vt:lpstr>
      <vt:lpstr>таблица_8</vt:lpstr>
      <vt:lpstr>Лист2</vt:lpstr>
      <vt:lpstr>Лист3</vt:lpstr>
      <vt:lpstr>таблица_1!Область_печати</vt:lpstr>
      <vt:lpstr>таблица_2!Область_печати</vt:lpstr>
      <vt:lpstr>таблица_3!Область_печати</vt:lpstr>
      <vt:lpstr>таблица_4!Область_печати</vt:lpstr>
      <vt:lpstr>таблица_5!Область_печати</vt:lpstr>
      <vt:lpstr>таблица_6!Область_печати</vt:lpstr>
      <vt:lpstr>таблица_7!Область_печати</vt:lpstr>
      <vt:lpstr>таблица_8!Область_печати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2020-10-06T13:32:38Z</dcterms:modified>
</cp:coreProperties>
</file>