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8610" windowHeight="7695" tabRatio="262"/>
  </bookViews>
  <sheets>
    <sheet name="1 полугодие" sheetId="1" r:id="rId1"/>
    <sheet name="Лист1" sheetId="2" r:id="rId2"/>
  </sheets>
  <definedNames>
    <definedName name="_xlnm._FilterDatabase" localSheetId="0" hidden="1">'1 полугодие'!$A$47:$U$212</definedName>
    <definedName name="Z_8B57635A_EF14_4CC0_826D_6038D88C6F03_.wvu.Cols" localSheetId="0" hidden="1">'1 полугодие'!$G:$G,'1 полугодие'!$H:$H,'1 полугодие'!$J:$J,'1 полугодие'!$L:$L</definedName>
    <definedName name="Z_8B57635A_EF14_4CC0_826D_6038D88C6F03_.wvu.PrintArea" localSheetId="0" hidden="1">'1 полугодие'!$A$1:$M$238</definedName>
    <definedName name="Z_8B57635A_EF14_4CC0_826D_6038D88C6F03_.wvu.PrintTitles" localSheetId="0" hidden="1">'1 полугодие'!$6:$6</definedName>
    <definedName name="Z_8B57635A_EF14_4CC0_826D_6038D88C6F03_.wvu.Rows" localSheetId="0" hidden="1">'1 полугодие'!$103:$103,'1 полугодие'!#REF!,'1 полугодие'!#REF!,'1 полугодие'!#REF!,'1 полугодие'!#REF!,'1 полугодие'!$229:$231</definedName>
    <definedName name="_xlnm.Print_Titles" localSheetId="0">'1 полугодие'!$6:$6</definedName>
    <definedName name="_xlnm.Print_Area" localSheetId="0">'1 полугодие'!$A$1:$K$239</definedName>
  </definedNames>
  <calcPr calcId="145621" fullCalcOnLoad="1"/>
</workbook>
</file>

<file path=xl/calcChain.xml><?xml version="1.0" encoding="utf-8"?>
<calcChain xmlns="http://schemas.openxmlformats.org/spreadsheetml/2006/main">
  <c r="H12" i="1"/>
  <c r="H9"/>
  <c r="I12"/>
  <c r="I9"/>
  <c r="G12"/>
  <c r="G9"/>
  <c r="H24"/>
  <c r="H23"/>
  <c r="I24"/>
  <c r="I23"/>
  <c r="H13"/>
  <c r="H10"/>
  <c r="I13"/>
  <c r="I11"/>
  <c r="G13"/>
  <c r="G10"/>
  <c r="G45"/>
  <c r="H212"/>
  <c r="I212"/>
  <c r="K212"/>
  <c r="G212"/>
  <c r="J212"/>
  <c r="H181"/>
  <c r="J181"/>
  <c r="I181"/>
  <c r="L181"/>
  <c r="G181"/>
  <c r="H137"/>
  <c r="I137"/>
  <c r="I136"/>
  <c r="G137"/>
  <c r="J112"/>
  <c r="J87"/>
  <c r="K87"/>
  <c r="H86"/>
  <c r="J86"/>
  <c r="I86"/>
  <c r="I85"/>
  <c r="G86"/>
  <c r="J143"/>
  <c r="K143"/>
  <c r="H142"/>
  <c r="I142"/>
  <c r="K142"/>
  <c r="G142"/>
  <c r="H94"/>
  <c r="I94"/>
  <c r="G94"/>
  <c r="J95"/>
  <c r="K95"/>
  <c r="J96"/>
  <c r="K96"/>
  <c r="H214"/>
  <c r="I214"/>
  <c r="H20"/>
  <c r="I124"/>
  <c r="L124"/>
  <c r="H192"/>
  <c r="I192"/>
  <c r="H183"/>
  <c r="J183"/>
  <c r="I183"/>
  <c r="L183"/>
  <c r="G183"/>
  <c r="G192"/>
  <c r="K192"/>
  <c r="H145"/>
  <c r="I145"/>
  <c r="M145"/>
  <c r="H124"/>
  <c r="H123"/>
  <c r="G124"/>
  <c r="K124"/>
  <c r="J131"/>
  <c r="K131"/>
  <c r="G190"/>
  <c r="J128"/>
  <c r="K128"/>
  <c r="K156"/>
  <c r="I155"/>
  <c r="H155"/>
  <c r="G155"/>
  <c r="J39"/>
  <c r="K39"/>
  <c r="J40"/>
  <c r="K40"/>
  <c r="J41"/>
  <c r="K41"/>
  <c r="J42"/>
  <c r="K42"/>
  <c r="J156"/>
  <c r="J38"/>
  <c r="K38"/>
  <c r="J30"/>
  <c r="J31"/>
  <c r="K30"/>
  <c r="K31"/>
  <c r="H36"/>
  <c r="H35"/>
  <c r="J35"/>
  <c r="K37"/>
  <c r="J37"/>
  <c r="I36"/>
  <c r="I35"/>
  <c r="I32"/>
  <c r="H32"/>
  <c r="G32"/>
  <c r="I29"/>
  <c r="H29"/>
  <c r="G29"/>
  <c r="I25"/>
  <c r="K25"/>
  <c r="H25"/>
  <c r="J25"/>
  <c r="I20"/>
  <c r="G20"/>
  <c r="I17"/>
  <c r="H17"/>
  <c r="G17"/>
  <c r="I14"/>
  <c r="H14"/>
  <c r="G14"/>
  <c r="G36"/>
  <c r="G35"/>
  <c r="K75"/>
  <c r="J75"/>
  <c r="G179"/>
  <c r="J179"/>
  <c r="G214"/>
  <c r="K108"/>
  <c r="J82"/>
  <c r="K82"/>
  <c r="J69"/>
  <c r="K69"/>
  <c r="K120"/>
  <c r="J108"/>
  <c r="K78"/>
  <c r="J120"/>
  <c r="J78"/>
  <c r="K112"/>
  <c r="I119"/>
  <c r="L119"/>
  <c r="H119"/>
  <c r="H118"/>
  <c r="J118"/>
  <c r="K122"/>
  <c r="J122"/>
  <c r="G119"/>
  <c r="G118"/>
  <c r="K118"/>
  <c r="K79"/>
  <c r="K154"/>
  <c r="J154"/>
  <c r="I153"/>
  <c r="I152"/>
  <c r="H153"/>
  <c r="J153"/>
  <c r="G153"/>
  <c r="G152"/>
  <c r="K68"/>
  <c r="J68"/>
  <c r="K67"/>
  <c r="J67"/>
  <c r="K65"/>
  <c r="J65"/>
  <c r="I64"/>
  <c r="I61"/>
  <c r="K61"/>
  <c r="H64"/>
  <c r="H61"/>
  <c r="G64"/>
  <c r="G83"/>
  <c r="G213"/>
  <c r="J174"/>
  <c r="I196"/>
  <c r="I195"/>
  <c r="H173"/>
  <c r="J175"/>
  <c r="I88"/>
  <c r="H88"/>
  <c r="K89"/>
  <c r="J89"/>
  <c r="H196"/>
  <c r="K198"/>
  <c r="J198"/>
  <c r="G196"/>
  <c r="G195"/>
  <c r="G88"/>
  <c r="G85"/>
  <c r="J90"/>
  <c r="K90"/>
  <c r="H91"/>
  <c r="I91"/>
  <c r="K91"/>
  <c r="L91"/>
  <c r="L209"/>
  <c r="K209"/>
  <c r="M209"/>
  <c r="G208"/>
  <c r="I208"/>
  <c r="L208"/>
  <c r="H208"/>
  <c r="L207"/>
  <c r="K207"/>
  <c r="M207"/>
  <c r="J207"/>
  <c r="I206"/>
  <c r="H206"/>
  <c r="J206"/>
  <c r="M204"/>
  <c r="L204"/>
  <c r="K204"/>
  <c r="J204"/>
  <c r="M203"/>
  <c r="L203"/>
  <c r="K203"/>
  <c r="J203"/>
  <c r="I202"/>
  <c r="H202"/>
  <c r="G202"/>
  <c r="J202"/>
  <c r="M201"/>
  <c r="L201"/>
  <c r="J201"/>
  <c r="L200"/>
  <c r="M200"/>
  <c r="I199"/>
  <c r="K199"/>
  <c r="L199"/>
  <c r="H199"/>
  <c r="H195"/>
  <c r="J195"/>
  <c r="M197"/>
  <c r="K194"/>
  <c r="M194"/>
  <c r="J194"/>
  <c r="M193"/>
  <c r="L191"/>
  <c r="M191"/>
  <c r="K191"/>
  <c r="I190"/>
  <c r="K190"/>
  <c r="L190"/>
  <c r="H190"/>
  <c r="M189"/>
  <c r="L189"/>
  <c r="I188"/>
  <c r="K188"/>
  <c r="L188"/>
  <c r="H188"/>
  <c r="J188"/>
  <c r="L187"/>
  <c r="K187"/>
  <c r="J187"/>
  <c r="M187"/>
  <c r="G186"/>
  <c r="J186"/>
  <c r="I186"/>
  <c r="L186"/>
  <c r="H186"/>
  <c r="L185"/>
  <c r="M185"/>
  <c r="M184"/>
  <c r="L184"/>
  <c r="L182"/>
  <c r="M182"/>
  <c r="L179"/>
  <c r="M179"/>
  <c r="I178"/>
  <c r="L178"/>
  <c r="H178"/>
  <c r="L177"/>
  <c r="M177"/>
  <c r="I176"/>
  <c r="M176"/>
  <c r="H176"/>
  <c r="J176"/>
  <c r="K175"/>
  <c r="K174"/>
  <c r="I173"/>
  <c r="G173"/>
  <c r="M172"/>
  <c r="L172"/>
  <c r="L171"/>
  <c r="J171"/>
  <c r="I170"/>
  <c r="L170"/>
  <c r="H170"/>
  <c r="J170"/>
  <c r="M169"/>
  <c r="L169"/>
  <c r="K169"/>
  <c r="J169"/>
  <c r="L168"/>
  <c r="J168"/>
  <c r="I167"/>
  <c r="H167"/>
  <c r="L166"/>
  <c r="K166"/>
  <c r="I165"/>
  <c r="L165"/>
  <c r="H165"/>
  <c r="G165"/>
  <c r="L164"/>
  <c r="M164"/>
  <c r="I163"/>
  <c r="L163"/>
  <c r="H163"/>
  <c r="J163"/>
  <c r="M162"/>
  <c r="L162"/>
  <c r="K162"/>
  <c r="J162"/>
  <c r="L161"/>
  <c r="K161"/>
  <c r="I160"/>
  <c r="L160"/>
  <c r="H160"/>
  <c r="J160"/>
  <c r="M159"/>
  <c r="L159"/>
  <c r="M158"/>
  <c r="L158"/>
  <c r="I157"/>
  <c r="L157"/>
  <c r="H157"/>
  <c r="J157"/>
  <c r="M151"/>
  <c r="L151"/>
  <c r="J151"/>
  <c r="M150"/>
  <c r="L150"/>
  <c r="K150"/>
  <c r="L149"/>
  <c r="M149"/>
  <c r="L148"/>
  <c r="M148"/>
  <c r="I147"/>
  <c r="K147"/>
  <c r="H147"/>
  <c r="J147"/>
  <c r="M146"/>
  <c r="L146"/>
  <c r="L141"/>
  <c r="K141"/>
  <c r="L140"/>
  <c r="I139"/>
  <c r="L139"/>
  <c r="H139"/>
  <c r="H136"/>
  <c r="J136"/>
  <c r="L135"/>
  <c r="L134"/>
  <c r="M134"/>
  <c r="L133"/>
  <c r="M133"/>
  <c r="K133"/>
  <c r="I132"/>
  <c r="H132"/>
  <c r="J132"/>
  <c r="L130"/>
  <c r="K130"/>
  <c r="J130"/>
  <c r="M129"/>
  <c r="L129"/>
  <c r="K129"/>
  <c r="J129"/>
  <c r="M127"/>
  <c r="L127"/>
  <c r="M126"/>
  <c r="L126"/>
  <c r="K126"/>
  <c r="J126"/>
  <c r="M125"/>
  <c r="L125"/>
  <c r="K125"/>
  <c r="J125"/>
  <c r="M121"/>
  <c r="L121"/>
  <c r="J121"/>
  <c r="L120"/>
  <c r="M120"/>
  <c r="M117"/>
  <c r="L117"/>
  <c r="K117"/>
  <c r="J117"/>
  <c r="L116"/>
  <c r="M116"/>
  <c r="K116"/>
  <c r="I115"/>
  <c r="K115"/>
  <c r="H115"/>
  <c r="H114"/>
  <c r="M113"/>
  <c r="L113"/>
  <c r="K113"/>
  <c r="J113"/>
  <c r="M112"/>
  <c r="L112"/>
  <c r="I111"/>
  <c r="I110"/>
  <c r="H111"/>
  <c r="H110"/>
  <c r="G111"/>
  <c r="K111"/>
  <c r="G110"/>
  <c r="L109"/>
  <c r="K109"/>
  <c r="L108"/>
  <c r="M108"/>
  <c r="I107"/>
  <c r="L107"/>
  <c r="H107"/>
  <c r="H97"/>
  <c r="L106"/>
  <c r="K106"/>
  <c r="J106"/>
  <c r="L105"/>
  <c r="M105"/>
  <c r="K105"/>
  <c r="I104"/>
  <c r="L104"/>
  <c r="H104"/>
  <c r="J104"/>
  <c r="M103"/>
  <c r="L103"/>
  <c r="K103"/>
  <c r="J103"/>
  <c r="M102"/>
  <c r="L102"/>
  <c r="K102"/>
  <c r="J102"/>
  <c r="I101"/>
  <c r="L101"/>
  <c r="H101"/>
  <c r="J101"/>
  <c r="G101"/>
  <c r="M100"/>
  <c r="L100"/>
  <c r="K100"/>
  <c r="J100"/>
  <c r="M99"/>
  <c r="L99"/>
  <c r="K99"/>
  <c r="J99"/>
  <c r="I98"/>
  <c r="H98"/>
  <c r="J98"/>
  <c r="G98"/>
  <c r="L93"/>
  <c r="K93"/>
  <c r="L92"/>
  <c r="K92"/>
  <c r="M92"/>
  <c r="L84"/>
  <c r="K84"/>
  <c r="J84"/>
  <c r="M84"/>
  <c r="I83"/>
  <c r="L83"/>
  <c r="I213"/>
  <c r="H83"/>
  <c r="H213"/>
  <c r="L82"/>
  <c r="L81"/>
  <c r="K81"/>
  <c r="M81"/>
  <c r="J81"/>
  <c r="I80"/>
  <c r="L80"/>
  <c r="H80"/>
  <c r="L79"/>
  <c r="J79"/>
  <c r="L78"/>
  <c r="I77"/>
  <c r="L77"/>
  <c r="H77"/>
  <c r="G77"/>
  <c r="M76"/>
  <c r="L76"/>
  <c r="K76"/>
  <c r="J76"/>
  <c r="L75"/>
  <c r="M75"/>
  <c r="I74"/>
  <c r="M74"/>
  <c r="H74"/>
  <c r="H73"/>
  <c r="G74"/>
  <c r="K74"/>
  <c r="M72"/>
  <c r="L72"/>
  <c r="K72"/>
  <c r="J72"/>
  <c r="L71"/>
  <c r="M71"/>
  <c r="K71"/>
  <c r="I70"/>
  <c r="I66"/>
  <c r="H70"/>
  <c r="J70"/>
  <c r="M63"/>
  <c r="L63"/>
  <c r="K63"/>
  <c r="J63"/>
  <c r="L60"/>
  <c r="K60"/>
  <c r="J60"/>
  <c r="M60"/>
  <c r="J59"/>
  <c r="L58"/>
  <c r="K58"/>
  <c r="M58"/>
  <c r="J58"/>
  <c r="L57"/>
  <c r="J57"/>
  <c r="L56"/>
  <c r="L55"/>
  <c r="M55"/>
  <c r="K55"/>
  <c r="J54"/>
  <c r="L53"/>
  <c r="J53"/>
  <c r="M53"/>
  <c r="K53"/>
  <c r="J52"/>
  <c r="K52"/>
  <c r="L51"/>
  <c r="K51"/>
  <c r="J51"/>
  <c r="M51"/>
  <c r="L49"/>
  <c r="K49"/>
  <c r="L50"/>
  <c r="L52"/>
  <c r="L59"/>
  <c r="K168"/>
  <c r="L48"/>
  <c r="K201"/>
  <c r="K171"/>
  <c r="G206"/>
  <c r="K206"/>
  <c r="J209"/>
  <c r="K135"/>
  <c r="J135"/>
  <c r="K148"/>
  <c r="J148"/>
  <c r="G147"/>
  <c r="J134"/>
  <c r="K134"/>
  <c r="J182"/>
  <c r="K182"/>
  <c r="J193"/>
  <c r="K193"/>
  <c r="J109"/>
  <c r="G139"/>
  <c r="G136"/>
  <c r="J150"/>
  <c r="K151"/>
  <c r="K184"/>
  <c r="J184"/>
  <c r="L54"/>
  <c r="K59"/>
  <c r="G91"/>
  <c r="J92"/>
  <c r="J116"/>
  <c r="G167"/>
  <c r="G170"/>
  <c r="L202"/>
  <c r="J50"/>
  <c r="J93"/>
  <c r="J164"/>
  <c r="G163"/>
  <c r="K163"/>
  <c r="M49"/>
  <c r="K54"/>
  <c r="J55"/>
  <c r="G70"/>
  <c r="G66"/>
  <c r="J71"/>
  <c r="G104"/>
  <c r="J105"/>
  <c r="G115"/>
  <c r="J115"/>
  <c r="K121"/>
  <c r="J140"/>
  <c r="J141"/>
  <c r="J161"/>
  <c r="G160"/>
  <c r="K160"/>
  <c r="K189"/>
  <c r="G188"/>
  <c r="J189"/>
  <c r="G145"/>
  <c r="K158"/>
  <c r="G157"/>
  <c r="J158"/>
  <c r="G199"/>
  <c r="J177"/>
  <c r="K177"/>
  <c r="G176"/>
  <c r="K185"/>
  <c r="J185"/>
  <c r="K48"/>
  <c r="J49"/>
  <c r="G80"/>
  <c r="G107"/>
  <c r="G97"/>
  <c r="J97"/>
  <c r="I118"/>
  <c r="L118"/>
  <c r="K140"/>
  <c r="J159"/>
  <c r="K159"/>
  <c r="K164"/>
  <c r="J133"/>
  <c r="G132"/>
  <c r="K132"/>
  <c r="J191"/>
  <c r="J48"/>
  <c r="L62"/>
  <c r="K50"/>
  <c r="K62"/>
  <c r="K47"/>
  <c r="L47"/>
  <c r="K57"/>
  <c r="J62"/>
  <c r="J47"/>
  <c r="I26"/>
  <c r="H26"/>
  <c r="G24"/>
  <c r="G23"/>
  <c r="K23"/>
  <c r="G26"/>
  <c r="G25"/>
  <c r="L176"/>
  <c r="J83"/>
  <c r="J94"/>
  <c r="K101"/>
  <c r="J167"/>
  <c r="J192"/>
  <c r="K170"/>
  <c r="K29"/>
  <c r="K181"/>
  <c r="G178"/>
  <c r="K178"/>
  <c r="K173"/>
  <c r="K176"/>
  <c r="L206"/>
  <c r="J80"/>
  <c r="J190"/>
  <c r="K36"/>
  <c r="J199"/>
  <c r="K183"/>
  <c r="L145"/>
  <c r="K83"/>
  <c r="J77"/>
  <c r="M170"/>
  <c r="J142"/>
  <c r="I73"/>
  <c r="L73"/>
  <c r="G205"/>
  <c r="I123"/>
  <c r="J29"/>
  <c r="K202"/>
  <c r="J208"/>
  <c r="K119"/>
  <c r="J173"/>
  <c r="J88"/>
  <c r="J196"/>
  <c r="H152"/>
  <c r="J152"/>
  <c r="L132"/>
  <c r="K98"/>
  <c r="L98"/>
  <c r="J110"/>
  <c r="J36"/>
  <c r="K35"/>
  <c r="K155"/>
  <c r="J155"/>
  <c r="K157"/>
  <c r="K167"/>
  <c r="L167"/>
  <c r="L137"/>
  <c r="K77"/>
  <c r="M202"/>
  <c r="K64"/>
  <c r="K88"/>
  <c r="K94"/>
  <c r="G61"/>
  <c r="J64"/>
  <c r="J91"/>
  <c r="K80"/>
  <c r="L66"/>
  <c r="L70"/>
  <c r="J211"/>
  <c r="K211"/>
  <c r="M211"/>
  <c r="L211"/>
  <c r="K24"/>
  <c r="J24"/>
  <c r="J61"/>
  <c r="L85"/>
  <c r="K85"/>
  <c r="H45"/>
  <c r="J45"/>
  <c r="J10"/>
  <c r="J123"/>
  <c r="K152"/>
  <c r="L152"/>
  <c r="K66"/>
  <c r="J23"/>
  <c r="K110"/>
  <c r="L110"/>
  <c r="G8"/>
  <c r="G44"/>
  <c r="G43"/>
  <c r="K123"/>
  <c r="L136"/>
  <c r="K136"/>
  <c r="I44"/>
  <c r="I8"/>
  <c r="K8"/>
  <c r="K9"/>
  <c r="L195"/>
  <c r="K195"/>
  <c r="H44"/>
  <c r="H8"/>
  <c r="J8"/>
  <c r="J9"/>
  <c r="H180"/>
  <c r="J180"/>
  <c r="H11"/>
  <c r="J74"/>
  <c r="G123"/>
  <c r="I180"/>
  <c r="L74"/>
  <c r="H205"/>
  <c r="J205"/>
  <c r="L212"/>
  <c r="J178"/>
  <c r="I10"/>
  <c r="G180"/>
  <c r="K186"/>
  <c r="I114"/>
  <c r="I210"/>
  <c r="K196"/>
  <c r="K179"/>
  <c r="G73"/>
  <c r="K73"/>
  <c r="J119"/>
  <c r="H85"/>
  <c r="J85"/>
  <c r="M212"/>
  <c r="L123"/>
  <c r="K208"/>
  <c r="L115"/>
  <c r="L147"/>
  <c r="G11"/>
  <c r="K165"/>
  <c r="J107"/>
  <c r="K139"/>
  <c r="L111"/>
  <c r="K86"/>
  <c r="K153"/>
  <c r="I205"/>
  <c r="G114"/>
  <c r="J114"/>
  <c r="K107"/>
  <c r="J139"/>
  <c r="I97"/>
  <c r="J111"/>
  <c r="H66"/>
  <c r="J66"/>
  <c r="L61"/>
  <c r="K70"/>
  <c r="K104"/>
  <c r="J124"/>
  <c r="L210"/>
  <c r="L205"/>
  <c r="K205"/>
  <c r="J44"/>
  <c r="H43"/>
  <c r="J43"/>
  <c r="I45"/>
  <c r="K45"/>
  <c r="K10"/>
  <c r="J73"/>
  <c r="L180"/>
  <c r="K180"/>
  <c r="G210"/>
  <c r="K210"/>
  <c r="L114"/>
  <c r="K114"/>
  <c r="K44"/>
  <c r="I43"/>
  <c r="K43"/>
  <c r="H210"/>
  <c r="L97"/>
  <c r="K97"/>
  <c r="J210"/>
</calcChain>
</file>

<file path=xl/sharedStrings.xml><?xml version="1.0" encoding="utf-8"?>
<sst xmlns="http://schemas.openxmlformats.org/spreadsheetml/2006/main" count="667" uniqueCount="286">
  <si>
    <t xml:space="preserve"> </t>
  </si>
  <si>
    <t xml:space="preserve"> тыс. рос. рублей</t>
  </si>
  <si>
    <t>Коды бюджетной классификации</t>
  </si>
  <si>
    <t>Наименование показателей</t>
  </si>
  <si>
    <t>Фактически профинан-сировано/  поступило</t>
  </si>
  <si>
    <t xml:space="preserve">Процент кассового испол. к годовой бюджет. росписи 2016г. </t>
  </si>
  <si>
    <t>Процент касс. испол. к объемам на янв-август 2017г.</t>
  </si>
  <si>
    <t>Р</t>
  </si>
  <si>
    <t>ПР</t>
  </si>
  <si>
    <t>ЦС</t>
  </si>
  <si>
    <t>ВР</t>
  </si>
  <si>
    <t>Глава+наименование</t>
  </si>
  <si>
    <t>6</t>
  </si>
  <si>
    <t>РАСХОДЫ</t>
  </si>
  <si>
    <t>01</t>
  </si>
  <si>
    <t>00</t>
  </si>
  <si>
    <t>ОРГАНЫ СОЮЗНОГО ГОСУДАРСТВА</t>
  </si>
  <si>
    <t>023</t>
  </si>
  <si>
    <t>003 4</t>
  </si>
  <si>
    <t>721.Постоянный Комитет Союзного государства</t>
  </si>
  <si>
    <t xml:space="preserve">Расходы на проведение заседаний Высшего Государственного Совета Союзного государства </t>
  </si>
  <si>
    <t xml:space="preserve">расходы на территории Российской Федерации    </t>
  </si>
  <si>
    <t>02</t>
  </si>
  <si>
    <t>001</t>
  </si>
  <si>
    <t>001 4</t>
  </si>
  <si>
    <t>710.Парламентское Собрание Союза Беларуси и России</t>
  </si>
  <si>
    <t>Функционирование Парламентского Собрания Союза Беларуси и России (Парламента Союзного государства)</t>
  </si>
  <si>
    <t xml:space="preserve">расходы на территории Российской Федерации   </t>
  </si>
  <si>
    <t>03</t>
  </si>
  <si>
    <t>002 4</t>
  </si>
  <si>
    <t>Функционирование  Постоянного Комитета Союзного государства</t>
  </si>
  <si>
    <t>04</t>
  </si>
  <si>
    <t>006 4</t>
  </si>
  <si>
    <t>734. ТРО Союза</t>
  </si>
  <si>
    <t>Содержание Государственного учреждения "Телерадиовещательная организация Союзного государства"</t>
  </si>
  <si>
    <t xml:space="preserve">расходы на территории Российской Федерации </t>
  </si>
  <si>
    <t xml:space="preserve">расходы на территории Республики Беларусь </t>
  </si>
  <si>
    <t>004 4</t>
  </si>
  <si>
    <t xml:space="preserve">Расходы на проведение заседаний Совета Министров Союзного государства </t>
  </si>
  <si>
    <t>005 4</t>
  </si>
  <si>
    <t>Расходы на проведение заседаний Группы высокого уровня Совета Министров Союзного государства</t>
  </si>
  <si>
    <t>МЕЖДУНАРОДНАЯ ДЕЯТЕЛЬНОСТЬ</t>
  </si>
  <si>
    <t>002</t>
  </si>
  <si>
    <t>ВОЕННО-ТЕХНИЧЕСКОЕ СОТРУДНИЧЕСТВО</t>
  </si>
  <si>
    <t>08</t>
  </si>
  <si>
    <t>009</t>
  </si>
  <si>
    <t>503 3</t>
  </si>
  <si>
    <t>187.Минобороны России</t>
  </si>
  <si>
    <r>
      <t xml:space="preserve">расходы на территории Российской Федерации       </t>
    </r>
    <r>
      <rPr>
        <sz val="8"/>
        <rFont val="Arial Cyr"/>
        <charset val="204"/>
      </rPr>
      <t/>
    </r>
  </si>
  <si>
    <t>190.Минобороны Беларуси</t>
  </si>
  <si>
    <t>05</t>
  </si>
  <si>
    <t>ПРАВООХРАНИТЕЛЬНАЯ ДЕЯТЕЛЬНОСТЬ И ОБЕСПЕЧЕНИЕ БЕЗОПАСНОСТИ СОЮЗНОГО ГОСУДАРСТВА</t>
  </si>
  <si>
    <t>501 3</t>
  </si>
  <si>
    <t>189. ФСБ России</t>
  </si>
  <si>
    <t>179.КГБ Беларуси</t>
  </si>
  <si>
    <t>06</t>
  </si>
  <si>
    <t>007</t>
  </si>
  <si>
    <t>192. ГПК Беларуси</t>
  </si>
  <si>
    <t>12</t>
  </si>
  <si>
    <t>008</t>
  </si>
  <si>
    <t>107 1</t>
  </si>
  <si>
    <t xml:space="preserve">Программа "Развитие и совершенствование единой системы технического прикрытия железных дорог региона" </t>
  </si>
  <si>
    <t xml:space="preserve">расходы на территории Российской Федерации             </t>
  </si>
  <si>
    <t>042</t>
  </si>
  <si>
    <t>518 3</t>
  </si>
  <si>
    <t xml:space="preserve">Научно-практическая конференция "Комплексная защита информации"  </t>
  </si>
  <si>
    <t>ФУНДАМЕНТАЛЬНЫЕ ИССЛЕДОВАНИЯ И СОДЕЙСТВИЕ НАУЧНО-ТЕХНИЧЕСКОМУ ПРОГРЕССУ</t>
  </si>
  <si>
    <t>011</t>
  </si>
  <si>
    <t>112 1</t>
  </si>
  <si>
    <t>Программа "Разработка инновационных геногеографических и геномных технологий идентификации личности и индивидуальных особенностей человека на основе изучения генофондов регионов Союзного государства"</t>
  </si>
  <si>
    <t>212. НАН Беларуси</t>
  </si>
  <si>
    <t>022</t>
  </si>
  <si>
    <t>110 1</t>
  </si>
  <si>
    <t>"Технология-СГ"</t>
  </si>
  <si>
    <t>730. Госкорпорация "Роскосмос"</t>
  </si>
  <si>
    <t>07</t>
  </si>
  <si>
    <t>ПРОМЫШЛЕННОСТЬ, ЭНЕРГЕТИКА И СТРОИТЕЛЬСТВО</t>
  </si>
  <si>
    <t>004</t>
  </si>
  <si>
    <t>101 1</t>
  </si>
  <si>
    <t>"Компомат"</t>
  </si>
  <si>
    <t>Программа «Разработка инновационных технологий и техники для производства конкурентоспособных композиционных материалов, матриц и армирующих элементов на 2012-2016 годы»</t>
  </si>
  <si>
    <t>20. Минпромторг России</t>
  </si>
  <si>
    <t>038.Концерн "Белнефтехим"</t>
  </si>
  <si>
    <t xml:space="preserve">расходы на территории Республики Беларусь      </t>
  </si>
  <si>
    <t>102 1</t>
  </si>
  <si>
    <t>"Тепловизор"</t>
  </si>
  <si>
    <t>Программа "Разработка современной и перспективной технологии создания в государствах-участниках Союзного государства тепловизионной техники специального и двойного назначения на базе фотоприёмных устройств инфракрасного диапазона третьего поколения"</t>
  </si>
  <si>
    <t>020. Минпромторг России</t>
  </si>
  <si>
    <t>112. Минпром Беларуси</t>
  </si>
  <si>
    <t>103 1</t>
  </si>
  <si>
    <t>"Скиф-недра"</t>
  </si>
  <si>
    <t>Программа "Исследования и разработка высокопроизводительных информационно-вычислительных технологий для увеличения и эффективного использования ресурсного потенциала углеводородного сырья Союзного государства"</t>
  </si>
  <si>
    <t>108 1</t>
  </si>
  <si>
    <t>"Автоэлектроника"</t>
  </si>
  <si>
    <t>Программа "Разработка нового поколения электронных компонентов для систем управления и безопасности автотранспортных средств специального и двойного назначения"</t>
  </si>
  <si>
    <t>112.Минпром Беларуси</t>
  </si>
  <si>
    <t>СЕЛЬСКОЕ ХОЗЯЙСТВО И РЫБОЛОВСТВО</t>
  </si>
  <si>
    <t>082. Минсельхоз России</t>
  </si>
  <si>
    <t>09</t>
  </si>
  <si>
    <t>ОХРАНА ОКРУЖАЮЩЕЙ ПРИРОДНОЙ СРЕДЫ И ПРИРОДНЫХ РЕСУРСОВ, ГИДРОМЕТЕОРОЛОГИЯ, КАРТОГРАФИЯ И ГЕОДЕЗИЯ</t>
  </si>
  <si>
    <t>037</t>
  </si>
  <si>
    <t>111 1</t>
  </si>
  <si>
    <t>Программа "Развитие системы гидрометеорологической безопасности Союзного государства"</t>
  </si>
  <si>
    <t>169. Роcгидромет</t>
  </si>
  <si>
    <t>145.Минприроды Беларуси</t>
  </si>
  <si>
    <t>10</t>
  </si>
  <si>
    <t>ТРАНСПОРТ,  СВЯЗЬ И ИНФОРМАТИКА</t>
  </si>
  <si>
    <t>13</t>
  </si>
  <si>
    <t>ПРЕДУПРЕЖДЕНИЕ И ЛИКВИДАЦИЯ ПОСЛЕДСТВИЙ ЧРЕЗВЫЧАЙНЫХ СИТУАЦИЙ И СТИХИЙНЫХ БЕДСТВИЙ</t>
  </si>
  <si>
    <t>040</t>
  </si>
  <si>
    <t>053. РОСЛЕСХОЗ</t>
  </si>
  <si>
    <t>056. Минздрав России</t>
  </si>
  <si>
    <t>141. Роспотребнадзор</t>
  </si>
  <si>
    <t>177. МЧС России</t>
  </si>
  <si>
    <t>200. МЧС Беларуси</t>
  </si>
  <si>
    <t>533 3</t>
  </si>
  <si>
    <t>Оказание комплексной медицинской помощи отдельным категориям граждан Беларуси и России, подвергшихся радиационному  воздействию вследствие катастрофы на Чернобыльской АЭС</t>
  </si>
  <si>
    <t>054.Минздрав Беларуси</t>
  </si>
  <si>
    <t xml:space="preserve">ОБРАЗОВАНИЕ </t>
  </si>
  <si>
    <t>14</t>
  </si>
  <si>
    <t>030</t>
  </si>
  <si>
    <t>517 3</t>
  </si>
  <si>
    <t>Олимпиада школьников Союзного государства "Россия и Беларусь: историческая и духовная общность"</t>
  </si>
  <si>
    <t>075. Минобразования Беларуси</t>
  </si>
  <si>
    <t>522 3</t>
  </si>
  <si>
    <t xml:space="preserve">Туристский слет учащихся Союзного государства </t>
  </si>
  <si>
    <t>525 3</t>
  </si>
  <si>
    <t>Гражданско-патриотическая кадетская смена учащихся учащихся Союзного государства "За честь отчизны"</t>
  </si>
  <si>
    <t>075.Минобразования Беларуси</t>
  </si>
  <si>
    <t>527 3</t>
  </si>
  <si>
    <t>187. Минобороны России</t>
  </si>
  <si>
    <t>188. МВД России</t>
  </si>
  <si>
    <t>15</t>
  </si>
  <si>
    <t xml:space="preserve">КУЛЬТУРА, ИСКУССТВО И КИНЕМАТОГРАФИЯ </t>
  </si>
  <si>
    <t>025</t>
  </si>
  <si>
    <t>504 3</t>
  </si>
  <si>
    <t>Участие в Международном фестивале искусств "Славянский базар в Витебске"</t>
  </si>
  <si>
    <t>054.Минкультуры России</t>
  </si>
  <si>
    <t>056.Минкультуры Беларуси</t>
  </si>
  <si>
    <t>528 3</t>
  </si>
  <si>
    <t>Гастроли молодежного белорусско-российского симфонического оркестра</t>
  </si>
  <si>
    <t>505 3</t>
  </si>
  <si>
    <t>Премирование в области литературы и искусства</t>
  </si>
  <si>
    <t>534 3</t>
  </si>
  <si>
    <t>Реставрация скульптурной композиции "Труженики Беларуси" павильона "Республика Беларусь" на территории Выставки достижений народного хозяйства в Москве</t>
  </si>
  <si>
    <t>511 3</t>
  </si>
  <si>
    <t xml:space="preserve">Мастер-классы для учащихся художественных учебных заведений России и Беларуси "Союзное государство - молодым талантам XXI века" </t>
  </si>
  <si>
    <t>519 3</t>
  </si>
  <si>
    <t xml:space="preserve">Фестиваль Союзного государства "Творчество юных"  </t>
  </si>
  <si>
    <t>520 3</t>
  </si>
  <si>
    <t xml:space="preserve">Фестиваль творчества инвалидов "Вместе мы сможем больше"  </t>
  </si>
  <si>
    <t>524 3</t>
  </si>
  <si>
    <t>710. Парламентское Собрание Союза Беларуси и России</t>
  </si>
  <si>
    <t>Фестиваль "Молодежь - за Союзное государство"</t>
  </si>
  <si>
    <t>530 3</t>
  </si>
  <si>
    <t>Мероприятия, посвященные Дню единения народов России и Беларуси</t>
  </si>
  <si>
    <t>16</t>
  </si>
  <si>
    <t xml:space="preserve">СРЕДСТВА МАССОВОЙ ИНФОРМАЦИИ </t>
  </si>
  <si>
    <t>003</t>
  </si>
  <si>
    <t>506 3</t>
  </si>
  <si>
    <t>507 3</t>
  </si>
  <si>
    <t>Издательская деятельность</t>
  </si>
  <si>
    <t>510 3</t>
  </si>
  <si>
    <t>Издание и распространение журнала "Союзное государство"</t>
  </si>
  <si>
    <t>515 3</t>
  </si>
  <si>
    <t xml:space="preserve">Периодическое издание Парламентского Собрания Союза Беларуси и России (Парламента Союзного государства) - газета "Союзное вече" </t>
  </si>
  <si>
    <t>516 3</t>
  </si>
  <si>
    <t>Периодическое издание Совета Министров Союзного государства - газета "Союз.Беларусь - Россия"</t>
  </si>
  <si>
    <t>512 3</t>
  </si>
  <si>
    <t xml:space="preserve">Информационное обеспечение строительства Союзного государства </t>
  </si>
  <si>
    <t xml:space="preserve">расходы на территории Российской Федерации                    </t>
  </si>
  <si>
    <t xml:space="preserve">ЗДРАВООХРАНЕНИЕ И ФИЗИЧЕСКАЯ КУЛЬТУРА </t>
  </si>
  <si>
    <t>17</t>
  </si>
  <si>
    <t>031</t>
  </si>
  <si>
    <t>113 1</t>
  </si>
  <si>
    <t>Программа "Разработка новых спинальных систем с использованием технологии прототипирования в хирургическом лечении детей с тяжелыми врожденными деформациями и повреждениями позвоночника"</t>
  </si>
  <si>
    <t>027</t>
  </si>
  <si>
    <t>509 3</t>
  </si>
  <si>
    <t>Спартакиада Союзного государства для детей и юношества</t>
  </si>
  <si>
    <t>777. Минспорт России</t>
  </si>
  <si>
    <t>164. Минспорта Беларуси</t>
  </si>
  <si>
    <t>526 3</t>
  </si>
  <si>
    <t>Велопробег Созного государства "Молодежь России и Беларуси - дорога в будущее Союзного государства"</t>
  </si>
  <si>
    <t>СОЦИАЛЬНАЯ ПОЛИТИКА</t>
  </si>
  <si>
    <t>024</t>
  </si>
  <si>
    <t>508 3</t>
  </si>
  <si>
    <t>Организация лечения и оздоровления детей из районов Беларуси и России, наиболее пострадавших от катастрофы на Чернобыльcкой АЭС</t>
  </si>
  <si>
    <t>18</t>
  </si>
  <si>
    <t>513 3</t>
  </si>
  <si>
    <t xml:space="preserve">Организация санаторно-курортного лечения ветеранов и инвалидов Великой Отечественной войны </t>
  </si>
  <si>
    <t>721. Постоянный Комитет Союзного государства</t>
  </si>
  <si>
    <t>ВСЕГО РАСХОДОВ:</t>
  </si>
  <si>
    <t xml:space="preserve">расходы на территории Российской Федерации      </t>
  </si>
  <si>
    <t>ДОХОДЫ</t>
  </si>
  <si>
    <t>200</t>
  </si>
  <si>
    <t>000</t>
  </si>
  <si>
    <t>0000</t>
  </si>
  <si>
    <t>НЕНАЛОГОВЫЕ ДОХОДЫ</t>
  </si>
  <si>
    <t>100</t>
  </si>
  <si>
    <t>ДОХОДЫ ОТ ИСПОЛЬЗОВАНИЯ ИМУЩЕСТВА, НАХОДЯЩЕГОСЯ В СОБСТВЕННОСТИ СОЮЗНОГО ГОСУДАРСТВА, ИЛИ ОТ ДЕЯТЕЛЬНОСТИ ГОСУДАРСТВЕННЫХ УЧРЕЖДЕНИЙ (БЮДЖЕТНЫХ ОРГАНИЗАЦИЙ) СОЮЗНОГО ГОСУДАРСТВА</t>
  </si>
  <si>
    <t>- на территории Российской Федерации</t>
  </si>
  <si>
    <t>- на территории Республики Беларусь</t>
  </si>
  <si>
    <t>7000</t>
  </si>
  <si>
    <t>доходы от распоряжения правами на результаты интеллектуальной деятельности, находящейся в собственности Союзного государства</t>
  </si>
  <si>
    <t>9000</t>
  </si>
  <si>
    <t>Прочие поступления</t>
  </si>
  <si>
    <t>700</t>
  </si>
  <si>
    <t>СРЕДСТВА, ПОЛУЧЕННЫЕ В РЕЗУЛЬТАТЕ ПРИМЕНЕНИЯ МЕР ГРАЖДАНСКО-ПРАВОВОЙ. АДМИНИСТРАТИВНОЙ И УГОЛОВНОЙ ОТВЕТСТВЕННОСТИ</t>
  </si>
  <si>
    <t>900</t>
  </si>
  <si>
    <t>ИНЫЕ НЕНАЛОГОВЫЕ ДОХОДЫ</t>
  </si>
  <si>
    <t>1000</t>
  </si>
  <si>
    <t>Целевые остатки средств бюджета Союзного государства</t>
  </si>
  <si>
    <t>2000</t>
  </si>
  <si>
    <t>Остатки средств бюджетов прошлых лет</t>
  </si>
  <si>
    <t>3000</t>
  </si>
  <si>
    <t>Возврат дебиторской задолженности прошлых лет и другое</t>
  </si>
  <si>
    <t>300</t>
  </si>
  <si>
    <t>БЕЗВОЗМЕЗДНЫЕ ПОСТУПЛЕНИЯ</t>
  </si>
  <si>
    <t>Ежегодные согласованные отчисления государств-участников Договора о создании Союзного государства</t>
  </si>
  <si>
    <t>Отчисления Российской Федерации</t>
  </si>
  <si>
    <t>1100</t>
  </si>
  <si>
    <t xml:space="preserve">в том числе трансферты из Российской Федерации в Республику Беларусь </t>
  </si>
  <si>
    <t>Отчисления Республики Беларусь</t>
  </si>
  <si>
    <t>2100</t>
  </si>
  <si>
    <t xml:space="preserve">в том числе трансферты из Республики Беларусь в Российскую Федерацию </t>
  </si>
  <si>
    <t>ВСЕГО ДОХОДОВ:</t>
  </si>
  <si>
    <t>054. Минздрав Беларуси</t>
  </si>
  <si>
    <t>9</t>
  </si>
  <si>
    <t>"ДНК - идентификация"</t>
  </si>
  <si>
    <t>"Гидромет"</t>
  </si>
  <si>
    <t>"Спинальные системы"</t>
  </si>
  <si>
    <t>535 3</t>
  </si>
  <si>
    <t>Пятый Форум регионов Беларуси и России</t>
  </si>
  <si>
    <t>Программа "Совершенствование объектов военной инфраструктуры, планируемых к совместному использованию в интересах обеспечения региональной группировки войск (сил) Республики Беларусь и Российской Федерации"</t>
  </si>
  <si>
    <t>114 1</t>
  </si>
  <si>
    <t>"Военная инфраструктура"</t>
  </si>
  <si>
    <t>116 1</t>
  </si>
  <si>
    <t xml:space="preserve">Программа "Совершенствование пограничной безопасности Союзного государства" </t>
  </si>
  <si>
    <t>"Граница"</t>
  </si>
  <si>
    <t>Программа "Разработка инновационных энергосберегающих технологий и оборудования для производства и эффективного использования биобезопасных комбикормов для ценных пород рыб, пушных зверей и отдельных видов животных"</t>
  </si>
  <si>
    <t>115 1</t>
  </si>
  <si>
    <t>"Комбикорм-СГ"</t>
  </si>
  <si>
    <t>300 2</t>
  </si>
  <si>
    <t>Военно-патриотическая смена учащихся суворовских военных (Нахимовского военно-морского) и кадетских училищ Беларуси и России</t>
  </si>
  <si>
    <t>016</t>
  </si>
  <si>
    <t>117 1</t>
  </si>
  <si>
    <t>"Паритет"</t>
  </si>
  <si>
    <t>Программа "Совершенствование системы защиты информационных ресурсов Союзного государства и государств-участников Договора о создании Союзного государства в условиях нарастания угроз в информационной сфере"</t>
  </si>
  <si>
    <t>587. ФСТЭК России</t>
  </si>
  <si>
    <t>195. ОАЦ</t>
  </si>
  <si>
    <t>075. Министерство науки и высшего образования Российской Федерации</t>
  </si>
  <si>
    <t xml:space="preserve">План совместных мероприятий по обеспечению функционирования региональной группировки войск (сил) Республики Беларусь и Российской Федерации в 2019 году </t>
  </si>
  <si>
    <t>План совместных мероприятий по противодействию терроризму на территории Союзного государства в 2019 году</t>
  </si>
  <si>
    <t>Проект "Капитальный ремонт, реставрация и музеефикация сооружений Брестской крепости в мемориальном комплексе "Бресткая крепость-герой"</t>
  </si>
  <si>
    <t>073. Минпросвещения России</t>
  </si>
  <si>
    <t xml:space="preserve">Расходы на телерадиовещание </t>
  </si>
  <si>
    <t xml:space="preserve">Аудитор </t>
  </si>
  <si>
    <t xml:space="preserve">Заместитель Председателя </t>
  </si>
  <si>
    <t>Счетной палаты</t>
  </si>
  <si>
    <t>Комитета государственного</t>
  </si>
  <si>
    <t xml:space="preserve">Российской Федерации                                        </t>
  </si>
  <si>
    <t xml:space="preserve">контроля Республики Беларусь     </t>
  </si>
  <si>
    <t>В.Н.Богомолов</t>
  </si>
  <si>
    <t>Процент исполн. финансиро-вания</t>
  </si>
  <si>
    <t>Программа совместной деятельности России и Беларуси в рамках Союзного государства по защите населения и реабилитации территорий, пострадавших в результате катастрофы на Чернобыльской  АЭС</t>
  </si>
  <si>
    <t>118 1</t>
  </si>
  <si>
    <t>расходы на территории Российской Федерации</t>
  </si>
  <si>
    <t>302 2</t>
  </si>
  <si>
    <t>Проект "Создание скульптурной композиции
для Ржевского мемориала советскому солдату в Тверской области"</t>
  </si>
  <si>
    <t>169. Росгидромет</t>
  </si>
  <si>
    <t>-</t>
  </si>
  <si>
    <t xml:space="preserve">Бюджетная роспись </t>
  </si>
  <si>
    <t>Кассовое исполнение</t>
  </si>
  <si>
    <t>Процент кассов. испол. к бюджет. Росписи</t>
  </si>
  <si>
    <t>500 3</t>
  </si>
  <si>
    <t>Международная научно-практическая конференция "Актуальные проблемы строительства и развития Союзного государства"</t>
  </si>
  <si>
    <t>"Интеграция-СГ"</t>
  </si>
  <si>
    <t>119 1</t>
  </si>
  <si>
    <t>Программа «Разработка, модернизация и гармонизация нормативного, организационно-методического и аппаратно-программного обеспечения целевого применения космических систем дистанционного зондирования Земли России и Беларуси»</t>
  </si>
  <si>
    <t>Программа «Разработка комплексных технологий создания материалов, устройств и ключевых элементов космических средств и перспективной продукции других отраслей»</t>
  </si>
  <si>
    <t>523 3</t>
  </si>
  <si>
    <t>Слет юных экологов Беларуси и России «Экология без границ»</t>
  </si>
  <si>
    <t>Премия Союзного государства в области науки и техники</t>
  </si>
  <si>
    <t>502 3</t>
  </si>
  <si>
    <t>Д.В.Баско</t>
  </si>
  <si>
    <t>Оперативный отчет об исполнении бюджета Союзного государства за январь-июнь 2020 года</t>
  </si>
</sst>
</file>

<file path=xl/styles.xml><?xml version="1.0" encoding="utf-8"?>
<styleSheet xmlns="http://schemas.openxmlformats.org/spreadsheetml/2006/main">
  <numFmts count="1">
    <numFmt numFmtId="180" formatCode="0.0"/>
  </numFmts>
  <fonts count="15">
    <font>
      <sz val="10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name val="Arial"/>
      <family val="2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4"/>
      </left>
      <right/>
      <top style="medium">
        <color indexed="14"/>
      </top>
      <bottom style="medium">
        <color indexed="1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8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180" fontId="4" fillId="0" borderId="1" xfId="0" applyNumberFormat="1" applyFont="1" applyBorder="1" applyAlignment="1">
      <alignment horizontal="left"/>
    </xf>
    <xf numFmtId="180" fontId="4" fillId="0" borderId="1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 applyBorder="1"/>
    <xf numFmtId="49" fontId="3" fillId="3" borderId="2" xfId="0" applyNumberFormat="1" applyFont="1" applyFill="1" applyBorder="1" applyAlignment="1" applyProtection="1">
      <alignment horizontal="right"/>
      <protection hidden="1"/>
    </xf>
    <xf numFmtId="49" fontId="4" fillId="3" borderId="2" xfId="0" applyNumberFormat="1" applyFont="1" applyFill="1" applyBorder="1" applyAlignment="1" applyProtection="1">
      <alignment horizontal="right"/>
      <protection hidden="1"/>
    </xf>
    <xf numFmtId="49" fontId="3" fillId="3" borderId="2" xfId="0" applyNumberFormat="1" applyFont="1" applyFill="1" applyBorder="1" applyAlignment="1" applyProtection="1">
      <alignment vertical="center" wrapText="1"/>
      <protection hidden="1"/>
    </xf>
    <xf numFmtId="2" fontId="3" fillId="3" borderId="2" xfId="0" applyNumberFormat="1" applyFont="1" applyFill="1" applyBorder="1" applyAlignment="1">
      <alignment horizontal="right"/>
    </xf>
    <xf numFmtId="180" fontId="3" fillId="3" borderId="2" xfId="0" applyNumberFormat="1" applyFont="1" applyFill="1" applyBorder="1"/>
    <xf numFmtId="180" fontId="3" fillId="3" borderId="3" xfId="0" applyNumberFormat="1" applyFont="1" applyFill="1" applyBorder="1"/>
    <xf numFmtId="180" fontId="11" fillId="3" borderId="2" xfId="0" applyNumberFormat="1" applyFont="1" applyFill="1" applyBorder="1"/>
    <xf numFmtId="180" fontId="3" fillId="3" borderId="0" xfId="0" applyNumberFormat="1" applyFont="1" applyFill="1" applyBorder="1"/>
    <xf numFmtId="49" fontId="4" fillId="0" borderId="2" xfId="0" applyNumberFormat="1" applyFont="1" applyBorder="1" applyAlignment="1" applyProtection="1">
      <alignment horizontal="right"/>
      <protection hidden="1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49" fontId="4" fillId="0" borderId="2" xfId="0" applyNumberFormat="1" applyFont="1" applyBorder="1" applyAlignment="1" applyProtection="1">
      <alignment vertical="center" wrapText="1"/>
      <protection hidden="1"/>
    </xf>
    <xf numFmtId="180" fontId="4" fillId="0" borderId="2" xfId="0" applyNumberFormat="1" applyFont="1" applyFill="1" applyBorder="1"/>
    <xf numFmtId="180" fontId="4" fillId="0" borderId="3" xfId="0" applyNumberFormat="1" applyFont="1" applyFill="1" applyBorder="1"/>
    <xf numFmtId="180" fontId="4" fillId="5" borderId="2" xfId="0" applyNumberFormat="1" applyFont="1" applyFill="1" applyBorder="1"/>
    <xf numFmtId="180" fontId="4" fillId="5" borderId="0" xfId="0" applyNumberFormat="1" applyFont="1" applyFill="1" applyBorder="1"/>
    <xf numFmtId="0" fontId="4" fillId="5" borderId="0" xfId="0" applyFont="1" applyFill="1" applyBorder="1"/>
    <xf numFmtId="49" fontId="4" fillId="5" borderId="2" xfId="0" applyNumberFormat="1" applyFont="1" applyFill="1" applyBorder="1" applyAlignment="1" applyProtection="1">
      <alignment horizontal="right"/>
      <protection hidden="1"/>
    </xf>
    <xf numFmtId="180" fontId="4" fillId="0" borderId="0" xfId="0" applyNumberFormat="1" applyFont="1" applyBorder="1"/>
    <xf numFmtId="180" fontId="4" fillId="0" borderId="0" xfId="0" applyNumberFormat="1" applyFont="1" applyFill="1" applyBorder="1"/>
    <xf numFmtId="49" fontId="4" fillId="0" borderId="2" xfId="0" applyNumberFormat="1" applyFont="1" applyBorder="1" applyAlignment="1" applyProtection="1">
      <alignment horizontal="right" vertical="center"/>
      <protection hidden="1"/>
    </xf>
    <xf numFmtId="180" fontId="12" fillId="0" borderId="2" xfId="0" applyNumberFormat="1" applyFont="1" applyFill="1" applyBorder="1"/>
    <xf numFmtId="180" fontId="4" fillId="0" borderId="0" xfId="0" applyNumberFormat="1" applyFont="1" applyFill="1" applyBorder="1" applyAlignment="1"/>
    <xf numFmtId="49" fontId="3" fillId="3" borderId="2" xfId="0" applyNumberFormat="1" applyFont="1" applyFill="1" applyBorder="1" applyAlignment="1" applyProtection="1">
      <alignment horizontal="right" vertical="center"/>
      <protection hidden="1"/>
    </xf>
    <xf numFmtId="180" fontId="3" fillId="6" borderId="3" xfId="0" applyNumberFormat="1" applyFont="1" applyFill="1" applyBorder="1"/>
    <xf numFmtId="49" fontId="4" fillId="5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justify" vertical="center" wrapText="1"/>
    </xf>
    <xf numFmtId="49" fontId="3" fillId="5" borderId="2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/>
    <xf numFmtId="180" fontId="12" fillId="0" borderId="0" xfId="0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4" fillId="0" borderId="2" xfId="0" applyFont="1" applyBorder="1"/>
    <xf numFmtId="0" fontId="4" fillId="0" borderId="0" xfId="0" applyFont="1" applyFill="1" applyBorder="1" applyAlignment="1">
      <alignment horizontal="justify" vertical="center" wrapText="1"/>
    </xf>
    <xf numFmtId="49" fontId="4" fillId="5" borderId="4" xfId="0" applyNumberFormat="1" applyFont="1" applyFill="1" applyBorder="1" applyAlignment="1" applyProtection="1">
      <alignment vertical="center" wrapText="1"/>
      <protection hidden="1"/>
    </xf>
    <xf numFmtId="180" fontId="3" fillId="5" borderId="3" xfId="0" applyNumberFormat="1" applyFont="1" applyFill="1" applyBorder="1"/>
    <xf numFmtId="180" fontId="3" fillId="5" borderId="2" xfId="0" applyNumberFormat="1" applyFont="1" applyFill="1" applyBorder="1"/>
    <xf numFmtId="49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vertical="center" wrapText="1"/>
    </xf>
    <xf numFmtId="180" fontId="4" fillId="5" borderId="3" xfId="0" applyNumberFormat="1" applyFont="1" applyFill="1" applyBorder="1"/>
    <xf numFmtId="0" fontId="4" fillId="0" borderId="0" xfId="0" applyFont="1" applyBorder="1" applyAlignment="1">
      <alignment horizontal="justify" vertical="top" wrapText="1"/>
    </xf>
    <xf numFmtId="49" fontId="4" fillId="0" borderId="2" xfId="0" applyNumberFormat="1" applyFont="1" applyBorder="1" applyAlignment="1" applyProtection="1">
      <alignment horizontal="justify" vertical="top" wrapText="1"/>
      <protection hidden="1"/>
    </xf>
    <xf numFmtId="180" fontId="4" fillId="0" borderId="5" xfId="0" applyNumberFormat="1" applyFont="1" applyFill="1" applyBorder="1"/>
    <xf numFmtId="4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>
      <alignment horizontal="justify" vertical="center" wrapText="1"/>
    </xf>
    <xf numFmtId="180" fontId="12" fillId="5" borderId="2" xfId="0" applyNumberFormat="1" applyFont="1" applyFill="1" applyBorder="1"/>
    <xf numFmtId="180" fontId="4" fillId="6" borderId="2" xfId="0" applyNumberFormat="1" applyFont="1" applyFill="1" applyBorder="1"/>
    <xf numFmtId="49" fontId="4" fillId="0" borderId="2" xfId="0" applyNumberFormat="1" applyFont="1" applyBorder="1" applyAlignment="1" applyProtection="1">
      <alignment horizontal="left" vertical="center" wrapText="1"/>
      <protection hidden="1"/>
    </xf>
    <xf numFmtId="180" fontId="12" fillId="5" borderId="0" xfId="0" applyNumberFormat="1" applyFont="1" applyFill="1" applyBorder="1"/>
    <xf numFmtId="49" fontId="4" fillId="2" borderId="2" xfId="0" applyNumberFormat="1" applyFont="1" applyFill="1" applyBorder="1" applyAlignment="1" applyProtection="1">
      <alignment vertical="center" wrapText="1"/>
      <protection hidden="1"/>
    </xf>
    <xf numFmtId="49" fontId="5" fillId="0" borderId="2" xfId="0" applyNumberFormat="1" applyFont="1" applyBorder="1" applyAlignment="1" applyProtection="1">
      <alignment horizontal="center" vertical="center" wrapText="1"/>
      <protection hidden="1"/>
    </xf>
    <xf numFmtId="49" fontId="4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/>
    <xf numFmtId="0" fontId="5" fillId="0" borderId="0" xfId="0" applyFont="1" applyBorder="1"/>
    <xf numFmtId="49" fontId="3" fillId="0" borderId="2" xfId="0" applyNumberFormat="1" applyFont="1" applyBorder="1" applyAlignment="1" applyProtection="1">
      <alignment horizontal="right"/>
      <protection hidden="1"/>
    </xf>
    <xf numFmtId="49" fontId="3" fillId="0" borderId="2" xfId="0" applyNumberFormat="1" applyFont="1" applyBorder="1" applyAlignment="1" applyProtection="1">
      <alignment horizontal="right" vertical="center"/>
      <protection hidden="1"/>
    </xf>
    <xf numFmtId="49" fontId="4" fillId="0" borderId="2" xfId="0" applyNumberFormat="1" applyFont="1" applyFill="1" applyBorder="1" applyAlignment="1" applyProtection="1">
      <alignment vertical="center" wrapText="1"/>
      <protection hidden="1"/>
    </xf>
    <xf numFmtId="49" fontId="4" fillId="0" borderId="2" xfId="0" applyNumberFormat="1" applyFont="1" applyBorder="1" applyAlignment="1" applyProtection="1">
      <alignment horizontal="right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" xfId="0" applyNumberFormat="1" applyFont="1" applyFill="1" applyBorder="1" applyAlignment="1" applyProtection="1">
      <alignment horizontal="right"/>
      <protection hidden="1"/>
    </xf>
    <xf numFmtId="49" fontId="4" fillId="0" borderId="2" xfId="0" applyNumberFormat="1" applyFont="1" applyFill="1" applyBorder="1" applyAlignment="1" applyProtection="1">
      <alignment horizontal="right"/>
      <protection locked="0" hidden="1"/>
    </xf>
    <xf numFmtId="49" fontId="3" fillId="6" borderId="2" xfId="0" applyNumberFormat="1" applyFont="1" applyFill="1" applyBorder="1" applyAlignment="1" applyProtection="1">
      <alignment horizontal="right"/>
      <protection hidden="1"/>
    </xf>
    <xf numFmtId="49" fontId="3" fillId="6" borderId="2" xfId="0" applyNumberFormat="1" applyFont="1" applyFill="1" applyBorder="1" applyAlignment="1" applyProtection="1">
      <alignment horizontal="right" vertical="center"/>
      <protection hidden="1"/>
    </xf>
    <xf numFmtId="180" fontId="11" fillId="6" borderId="2" xfId="0" applyNumberFormat="1" applyFont="1" applyFill="1" applyBorder="1"/>
    <xf numFmtId="180" fontId="3" fillId="0" borderId="0" xfId="0" applyNumberFormat="1" applyFont="1" applyFill="1" applyBorder="1"/>
    <xf numFmtId="49" fontId="4" fillId="5" borderId="2" xfId="0" applyNumberFormat="1" applyFont="1" applyFill="1" applyBorder="1" applyAlignment="1" applyProtection="1">
      <alignment vertical="center" wrapText="1"/>
      <protection hidden="1"/>
    </xf>
    <xf numFmtId="180" fontId="11" fillId="5" borderId="2" xfId="0" applyNumberFormat="1" applyFont="1" applyFill="1" applyBorder="1"/>
    <xf numFmtId="0" fontId="4" fillId="0" borderId="2" xfId="0" applyFont="1" applyBorder="1" applyAlignment="1">
      <alignment vertical="center"/>
    </xf>
    <xf numFmtId="49" fontId="3" fillId="4" borderId="2" xfId="0" applyNumberFormat="1" applyFont="1" applyFill="1" applyBorder="1" applyAlignment="1" applyProtection="1">
      <alignment horizontal="centerContinuous" wrapText="1"/>
      <protection hidden="1"/>
    </xf>
    <xf numFmtId="49" fontId="4" fillId="4" borderId="2" xfId="0" applyNumberFormat="1" applyFont="1" applyFill="1" applyBorder="1" applyAlignment="1" applyProtection="1">
      <alignment horizontal="centerContinuous"/>
      <protection hidden="1"/>
    </xf>
    <xf numFmtId="49" fontId="4" fillId="4" borderId="2" xfId="0" applyNumberFormat="1" applyFont="1" applyFill="1" applyBorder="1" applyAlignment="1" applyProtection="1">
      <alignment horizontal="centerContinuous" vertical="center"/>
      <protection hidden="1"/>
    </xf>
    <xf numFmtId="49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180" fontId="3" fillId="4" borderId="2" xfId="0" applyNumberFormat="1" applyFont="1" applyFill="1" applyBorder="1"/>
    <xf numFmtId="180" fontId="3" fillId="7" borderId="3" xfId="0" applyNumberFormat="1" applyFont="1" applyFill="1" applyBorder="1"/>
    <xf numFmtId="180" fontId="3" fillId="4" borderId="0" xfId="0" applyNumberFormat="1" applyFont="1" applyFill="1" applyBorder="1"/>
    <xf numFmtId="180" fontId="3" fillId="0" borderId="2" xfId="0" applyNumberFormat="1" applyFont="1" applyFill="1" applyBorder="1"/>
    <xf numFmtId="180" fontId="3" fillId="0" borderId="3" xfId="0" applyNumberFormat="1" applyFont="1" applyFill="1" applyBorder="1"/>
    <xf numFmtId="0" fontId="4" fillId="0" borderId="0" xfId="0" applyFont="1" applyBorder="1" applyAlignment="1">
      <alignment horizontal="right"/>
    </xf>
    <xf numFmtId="18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80" fontId="4" fillId="0" borderId="0" xfId="0" applyNumberFormat="1" applyFont="1" applyBorder="1" applyAlignment="1">
      <alignment horizontal="right"/>
    </xf>
    <xf numFmtId="180" fontId="4" fillId="0" borderId="0" xfId="0" applyNumberFormat="1" applyFont="1" applyBorder="1" applyAlignment="1"/>
    <xf numFmtId="49" fontId="4" fillId="3" borderId="2" xfId="0" applyNumberFormat="1" applyFont="1" applyFill="1" applyBorder="1"/>
    <xf numFmtId="49" fontId="4" fillId="3" borderId="2" xfId="0" applyNumberFormat="1" applyFont="1" applyFill="1" applyBorder="1" applyAlignment="1">
      <alignment vertical="center"/>
    </xf>
    <xf numFmtId="180" fontId="12" fillId="3" borderId="2" xfId="0" applyNumberFormat="1" applyFont="1" applyFill="1" applyBorder="1"/>
    <xf numFmtId="49" fontId="4" fillId="0" borderId="2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180" fontId="3" fillId="2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6" xfId="0" applyFont="1" applyFill="1" applyBorder="1"/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/>
    <xf numFmtId="4" fontId="6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applyFont="1"/>
    <xf numFmtId="180" fontId="2" fillId="0" borderId="0" xfId="0" applyNumberFormat="1" applyFont="1" applyBorder="1" applyAlignment="1"/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80" fontId="2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center"/>
    </xf>
    <xf numFmtId="180" fontId="3" fillId="2" borderId="0" xfId="0" applyNumberFormat="1" applyFont="1" applyFill="1" applyBorder="1" applyAlignment="1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Border="1"/>
    <xf numFmtId="4" fontId="3" fillId="2" borderId="7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/>
    <xf numFmtId="4" fontId="4" fillId="5" borderId="2" xfId="0" applyNumberFormat="1" applyFont="1" applyFill="1" applyBorder="1"/>
    <xf numFmtId="4" fontId="4" fillId="2" borderId="2" xfId="0" applyNumberFormat="1" applyFont="1" applyFill="1" applyBorder="1" applyAlignment="1">
      <alignment horizontal="right" wrapText="1"/>
    </xf>
    <xf numFmtId="4" fontId="4" fillId="0" borderId="2" xfId="0" applyNumberFormat="1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 wrapText="1"/>
    </xf>
    <xf numFmtId="4" fontId="3" fillId="3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4" fontId="4" fillId="0" borderId="2" xfId="0" applyNumberFormat="1" applyFont="1" applyBorder="1" applyAlignment="1" applyProtection="1">
      <alignment horizontal="right" wrapText="1"/>
      <protection hidden="1"/>
    </xf>
    <xf numFmtId="4" fontId="13" fillId="2" borderId="2" xfId="0" applyNumberFormat="1" applyFont="1" applyFill="1" applyBorder="1"/>
    <xf numFmtId="4" fontId="14" fillId="2" borderId="2" xfId="0" applyNumberFormat="1" applyFont="1" applyFill="1" applyBorder="1"/>
    <xf numFmtId="4" fontId="3" fillId="6" borderId="2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" fontId="2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4" fillId="5" borderId="0" xfId="0" applyNumberFormat="1" applyFont="1" applyFill="1" applyBorder="1"/>
    <xf numFmtId="4" fontId="3" fillId="2" borderId="0" xfId="0" quotePrefix="1" applyNumberFormat="1" applyFont="1" applyFill="1" applyBorder="1"/>
    <xf numFmtId="4" fontId="3" fillId="5" borderId="0" xfId="0" applyNumberFormat="1" applyFont="1" applyFill="1" applyBorder="1"/>
    <xf numFmtId="4" fontId="4" fillId="0" borderId="0" xfId="0" applyNumberFormat="1" applyFont="1"/>
    <xf numFmtId="4" fontId="4" fillId="0" borderId="0" xfId="0" applyNumberFormat="1" applyFont="1" applyFill="1"/>
    <xf numFmtId="49" fontId="3" fillId="3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49" fontId="8" fillId="0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180" fontId="4" fillId="5" borderId="2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180" fontId="4" fillId="5" borderId="0" xfId="0" applyNumberFormat="1" applyFont="1" applyFill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10" fillId="3" borderId="2" xfId="0" applyNumberFormat="1" applyFont="1" applyFill="1" applyBorder="1" applyAlignment="1" applyProtection="1">
      <alignment vertical="center" wrapText="1"/>
      <protection hidden="1"/>
    </xf>
    <xf numFmtId="49" fontId="10" fillId="6" borderId="2" xfId="0" applyNumberFormat="1" applyFont="1" applyFill="1" applyBorder="1" applyAlignment="1" applyProtection="1">
      <alignment vertical="center" wrapText="1"/>
      <protection hidden="1"/>
    </xf>
    <xf numFmtId="2" fontId="4" fillId="0" borderId="2" xfId="0" applyNumberFormat="1" applyFont="1" applyFill="1" applyBorder="1"/>
    <xf numFmtId="4" fontId="4" fillId="0" borderId="0" xfId="0" applyNumberFormat="1" applyFont="1" applyBorder="1" applyAlignment="1">
      <alignment vertical="center"/>
    </xf>
    <xf numFmtId="2" fontId="4" fillId="5" borderId="2" xfId="0" applyNumberFormat="1" applyFont="1" applyFill="1" applyBorder="1"/>
    <xf numFmtId="2" fontId="3" fillId="3" borderId="2" xfId="0" applyNumberFormat="1" applyFont="1" applyFill="1" applyBorder="1"/>
    <xf numFmtId="2" fontId="4" fillId="5" borderId="2" xfId="0" applyNumberFormat="1" applyFont="1" applyFill="1" applyBorder="1" applyAlignment="1">
      <alignment vertical="center"/>
    </xf>
    <xf numFmtId="2" fontId="3" fillId="6" borderId="2" xfId="0" applyNumberFormat="1" applyFont="1" applyFill="1" applyBorder="1"/>
    <xf numFmtId="2" fontId="3" fillId="4" borderId="2" xfId="0" applyNumberFormat="1" applyFont="1" applyFill="1" applyBorder="1"/>
    <xf numFmtId="4" fontId="11" fillId="2" borderId="0" xfId="0" applyNumberFormat="1" applyFont="1" applyFill="1" applyBorder="1" applyAlignment="1"/>
    <xf numFmtId="4" fontId="11" fillId="0" borderId="0" xfId="0" applyNumberFormat="1" applyFont="1" applyFill="1" applyBorder="1" applyAlignment="1">
      <alignment horizontal="right"/>
    </xf>
    <xf numFmtId="49" fontId="4" fillId="4" borderId="2" xfId="0" applyNumberFormat="1" applyFont="1" applyFill="1" applyBorder="1" applyAlignment="1" applyProtection="1">
      <alignment horizontal="left" vertical="center" wrapText="1"/>
      <protection hidden="1"/>
    </xf>
    <xf numFmtId="2" fontId="4" fillId="0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4" fontId="3" fillId="0" borderId="4" xfId="0" applyNumberFormat="1" applyFont="1" applyBorder="1" applyAlignment="1" applyProtection="1">
      <alignment horizontal="center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80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80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9"/>
  <sheetViews>
    <sheetView tabSelected="1" view="pageBreakPreview" zoomScale="90" zoomScaleNormal="75" zoomScaleSheetLayoutView="90" workbookViewId="0">
      <selection sqref="A1:K1"/>
    </sheetView>
  </sheetViews>
  <sheetFormatPr defaultRowHeight="15.75"/>
  <cols>
    <col min="1" max="1" width="4.42578125" style="119" customWidth="1"/>
    <col min="2" max="2" width="4.5703125" style="119" customWidth="1"/>
    <col min="3" max="3" width="5.42578125" style="119" customWidth="1"/>
    <col min="4" max="4" width="5.85546875" style="119" customWidth="1"/>
    <col min="5" max="5" width="24.42578125" style="119" customWidth="1"/>
    <col min="6" max="6" width="56.7109375" style="119" customWidth="1"/>
    <col min="7" max="7" width="14" style="177" customWidth="1"/>
    <col min="8" max="8" width="14.5703125" style="177" customWidth="1"/>
    <col min="9" max="9" width="15.85546875" style="178" customWidth="1"/>
    <col min="10" max="10" width="14.85546875" style="45" customWidth="1"/>
    <col min="11" max="11" width="14.140625" style="45" customWidth="1"/>
    <col min="12" max="12" width="9.28515625" style="45" hidden="1" customWidth="1"/>
    <col min="13" max="13" width="12.5703125" style="120" hidden="1" customWidth="1"/>
    <col min="14" max="14" width="3.42578125" style="45" customWidth="1"/>
    <col min="15" max="15" width="9.85546875" style="119" customWidth="1"/>
    <col min="16" max="16" width="11.28515625" style="119" customWidth="1"/>
    <col min="17" max="17" width="8" style="119" customWidth="1"/>
    <col min="18" max="18" width="7" style="119" customWidth="1"/>
    <col min="19" max="19" width="6.5703125" style="119" customWidth="1"/>
    <col min="20" max="20" width="5.7109375" style="119" customWidth="1"/>
    <col min="21" max="21" width="4.5703125" style="119" customWidth="1"/>
    <col min="22" max="16384" width="9.140625" style="119"/>
  </cols>
  <sheetData>
    <row r="1" spans="1:14" s="3" customFormat="1" ht="20.45" customHeight="1">
      <c r="A1" s="206" t="s">
        <v>285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"/>
      <c r="M1" s="2"/>
      <c r="N1" s="2"/>
    </row>
    <row r="2" spans="1:14" s="3" customFormat="1" ht="7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"/>
      <c r="L2" s="2"/>
      <c r="M2" s="2"/>
      <c r="N2" s="2"/>
    </row>
    <row r="3" spans="1:14" s="3" customFormat="1" ht="13.5" customHeight="1">
      <c r="A3" s="4"/>
      <c r="B3" s="4"/>
      <c r="C3" s="4"/>
      <c r="D3" s="4"/>
      <c r="E3" s="4" t="s">
        <v>0</v>
      </c>
      <c r="F3" s="4"/>
      <c r="G3" s="148"/>
      <c r="H3" s="149"/>
      <c r="I3" s="150"/>
      <c r="J3" s="215" t="s">
        <v>1</v>
      </c>
      <c r="K3" s="215"/>
      <c r="L3" s="7"/>
      <c r="M3" s="8"/>
      <c r="N3" s="9"/>
    </row>
    <row r="4" spans="1:14" s="3" customFormat="1" ht="34.5" customHeight="1">
      <c r="A4" s="207" t="s">
        <v>2</v>
      </c>
      <c r="B4" s="207"/>
      <c r="C4" s="207"/>
      <c r="D4" s="207"/>
      <c r="E4" s="208"/>
      <c r="F4" s="209" t="s">
        <v>3</v>
      </c>
      <c r="G4" s="211" t="s">
        <v>271</v>
      </c>
      <c r="H4" s="213" t="s">
        <v>4</v>
      </c>
      <c r="I4" s="214" t="s">
        <v>272</v>
      </c>
      <c r="J4" s="217" t="s">
        <v>263</v>
      </c>
      <c r="K4" s="218" t="s">
        <v>273</v>
      </c>
      <c r="L4" s="218" t="s">
        <v>5</v>
      </c>
      <c r="M4" s="218" t="s">
        <v>6</v>
      </c>
      <c r="N4" s="10"/>
    </row>
    <row r="5" spans="1:14" s="3" customFormat="1" ht="84.75" customHeight="1">
      <c r="A5" s="11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210"/>
      <c r="G5" s="212"/>
      <c r="H5" s="214"/>
      <c r="I5" s="214"/>
      <c r="J5" s="217"/>
      <c r="K5" s="217"/>
      <c r="L5" s="217"/>
      <c r="M5" s="217"/>
      <c r="N5" s="10"/>
    </row>
    <row r="6" spans="1:14" s="15" customFormat="1" ht="14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2" t="s">
        <v>12</v>
      </c>
      <c r="G6" s="180">
        <v>7</v>
      </c>
      <c r="H6" s="180">
        <v>8</v>
      </c>
      <c r="I6" s="151" t="s">
        <v>227</v>
      </c>
      <c r="J6" s="11">
        <v>10</v>
      </c>
      <c r="K6" s="13">
        <v>11</v>
      </c>
      <c r="L6" s="13"/>
      <c r="M6" s="13">
        <v>11</v>
      </c>
      <c r="N6" s="14"/>
    </row>
    <row r="7" spans="1:14" s="15" customFormat="1" ht="16.5" customHeight="1">
      <c r="A7" s="101"/>
      <c r="B7" s="101"/>
      <c r="C7" s="101"/>
      <c r="D7" s="101"/>
      <c r="E7" s="102"/>
      <c r="F7" s="189" t="s">
        <v>193</v>
      </c>
      <c r="G7" s="152"/>
      <c r="H7" s="152"/>
      <c r="I7" s="152"/>
      <c r="J7" s="103"/>
      <c r="K7" s="65"/>
      <c r="L7" s="13"/>
      <c r="M7" s="13"/>
      <c r="N7" s="14"/>
    </row>
    <row r="8" spans="1:14" s="15" customFormat="1">
      <c r="A8" s="106" t="s">
        <v>194</v>
      </c>
      <c r="B8" s="107" t="s">
        <v>195</v>
      </c>
      <c r="C8" s="107" t="s">
        <v>196</v>
      </c>
      <c r="D8" s="107" t="s">
        <v>196</v>
      </c>
      <c r="E8" s="108"/>
      <c r="F8" s="190" t="s">
        <v>197</v>
      </c>
      <c r="G8" s="153">
        <f>G9+G10</f>
        <v>464988.2</v>
      </c>
      <c r="H8" s="153">
        <f>H9+H10</f>
        <v>464988.2</v>
      </c>
      <c r="I8" s="153">
        <f>SUM(I9:I10)</f>
        <v>469465</v>
      </c>
      <c r="J8" s="21">
        <f>H8/G8*100</f>
        <v>100</v>
      </c>
      <c r="K8" s="197">
        <f>I8/G8*100</f>
        <v>100.96277711993551</v>
      </c>
      <c r="L8" s="13"/>
      <c r="M8" s="13"/>
      <c r="N8" s="14"/>
    </row>
    <row r="9" spans="1:14" s="15" customFormat="1">
      <c r="A9" s="106"/>
      <c r="B9" s="107"/>
      <c r="C9" s="107"/>
      <c r="D9" s="107"/>
      <c r="E9" s="108"/>
      <c r="F9" s="179" t="s">
        <v>200</v>
      </c>
      <c r="G9" s="153">
        <f t="shared" ref="G9:I10" si="0">G12+G21+G24</f>
        <v>287260.2</v>
      </c>
      <c r="H9" s="153">
        <f t="shared" si="0"/>
        <v>287260.2</v>
      </c>
      <c r="I9" s="153">
        <f t="shared" si="0"/>
        <v>288442.23999999999</v>
      </c>
      <c r="J9" s="21">
        <f>H9/G9*100</f>
        <v>100</v>
      </c>
      <c r="K9" s="197">
        <f>I9/G9*100</f>
        <v>100.4114875642362</v>
      </c>
      <c r="L9" s="13"/>
      <c r="M9" s="13"/>
      <c r="N9" s="14"/>
    </row>
    <row r="10" spans="1:14" s="15" customFormat="1">
      <c r="A10" s="106"/>
      <c r="B10" s="107"/>
      <c r="C10" s="107"/>
      <c r="D10" s="107"/>
      <c r="E10" s="108"/>
      <c r="F10" s="179" t="s">
        <v>201</v>
      </c>
      <c r="G10" s="153">
        <f t="shared" si="0"/>
        <v>177728</v>
      </c>
      <c r="H10" s="153">
        <f t="shared" si="0"/>
        <v>177728</v>
      </c>
      <c r="I10" s="153">
        <f t="shared" si="0"/>
        <v>181022.76</v>
      </c>
      <c r="J10" s="21">
        <f>H10/G10*100</f>
        <v>100</v>
      </c>
      <c r="K10" s="197">
        <f>I10/G10*100</f>
        <v>101.85382157003961</v>
      </c>
      <c r="L10" s="13"/>
      <c r="M10" s="13"/>
      <c r="N10" s="14"/>
    </row>
    <row r="11" spans="1:14" s="15" customFormat="1" ht="78" customHeight="1">
      <c r="A11" s="104" t="s">
        <v>194</v>
      </c>
      <c r="B11" s="129" t="s">
        <v>198</v>
      </c>
      <c r="C11" s="129" t="s">
        <v>196</v>
      </c>
      <c r="D11" s="129" t="s">
        <v>196</v>
      </c>
      <c r="E11" s="110"/>
      <c r="F11" s="183" t="s">
        <v>199</v>
      </c>
      <c r="G11" s="154">
        <f>SUM(G12:G13)</f>
        <v>0</v>
      </c>
      <c r="H11" s="155">
        <f>SUM(H12:H13)</f>
        <v>0</v>
      </c>
      <c r="I11" s="155">
        <f>SUM(I12:I13)</f>
        <v>564.52</v>
      </c>
      <c r="J11" s="205" t="s">
        <v>270</v>
      </c>
      <c r="K11" s="205" t="s">
        <v>270</v>
      </c>
      <c r="L11" s="13"/>
      <c r="M11" s="13"/>
      <c r="N11" s="14"/>
    </row>
    <row r="12" spans="1:14" s="15" customFormat="1">
      <c r="A12" s="104"/>
      <c r="B12" s="129"/>
      <c r="C12" s="129"/>
      <c r="D12" s="129"/>
      <c r="E12" s="110"/>
      <c r="F12" s="112" t="s">
        <v>200</v>
      </c>
      <c r="G12" s="156">
        <f t="shared" ref="G12:I13" si="1">G15+G18</f>
        <v>0</v>
      </c>
      <c r="H12" s="156">
        <f t="shared" si="1"/>
        <v>0</v>
      </c>
      <c r="I12" s="156">
        <f t="shared" si="1"/>
        <v>563.80999999999995</v>
      </c>
      <c r="J12" s="204" t="s">
        <v>270</v>
      </c>
      <c r="K12" s="204" t="s">
        <v>270</v>
      </c>
      <c r="L12" s="13"/>
      <c r="M12" s="13"/>
      <c r="N12" s="14"/>
    </row>
    <row r="13" spans="1:14" s="15" customFormat="1">
      <c r="A13" s="104"/>
      <c r="B13" s="129"/>
      <c r="C13" s="129"/>
      <c r="D13" s="129"/>
      <c r="E13" s="110"/>
      <c r="F13" s="112" t="s">
        <v>201</v>
      </c>
      <c r="G13" s="156">
        <f t="shared" si="1"/>
        <v>0</v>
      </c>
      <c r="H13" s="156">
        <f t="shared" si="1"/>
        <v>0</v>
      </c>
      <c r="I13" s="156">
        <f t="shared" si="1"/>
        <v>0.71</v>
      </c>
      <c r="J13" s="204" t="s">
        <v>270</v>
      </c>
      <c r="K13" s="204" t="s">
        <v>270</v>
      </c>
      <c r="L13" s="13"/>
      <c r="M13" s="13"/>
      <c r="N13" s="14"/>
    </row>
    <row r="14" spans="1:14" s="15" customFormat="1" ht="47.25">
      <c r="A14" s="104" t="s">
        <v>194</v>
      </c>
      <c r="B14" s="129" t="s">
        <v>198</v>
      </c>
      <c r="C14" s="129" t="s">
        <v>202</v>
      </c>
      <c r="D14" s="129" t="s">
        <v>196</v>
      </c>
      <c r="E14" s="110"/>
      <c r="F14" s="113" t="s">
        <v>203</v>
      </c>
      <c r="G14" s="154">
        <f>SUM(G15+G16)</f>
        <v>0</v>
      </c>
      <c r="H14" s="154">
        <f>SUM(H15+H16)</f>
        <v>0</v>
      </c>
      <c r="I14" s="154">
        <f>SUM(I15+I16)</f>
        <v>10</v>
      </c>
      <c r="J14" s="204" t="s">
        <v>270</v>
      </c>
      <c r="K14" s="204" t="s">
        <v>270</v>
      </c>
      <c r="L14" s="13"/>
      <c r="M14" s="13"/>
      <c r="N14" s="14"/>
    </row>
    <row r="15" spans="1:14" s="15" customFormat="1" ht="16.5" customHeight="1">
      <c r="A15" s="104"/>
      <c r="B15" s="129"/>
      <c r="C15" s="129"/>
      <c r="D15" s="129"/>
      <c r="E15" s="110"/>
      <c r="F15" s="112" t="s">
        <v>200</v>
      </c>
      <c r="G15" s="155">
        <v>0</v>
      </c>
      <c r="H15" s="155">
        <v>0</v>
      </c>
      <c r="I15" s="155">
        <v>10</v>
      </c>
      <c r="J15" s="204" t="s">
        <v>270</v>
      </c>
      <c r="K15" s="204" t="s">
        <v>270</v>
      </c>
      <c r="L15" s="13"/>
      <c r="M15" s="13"/>
      <c r="N15" s="14"/>
    </row>
    <row r="16" spans="1:14" s="15" customFormat="1" ht="16.5" customHeight="1">
      <c r="A16" s="104"/>
      <c r="B16" s="129"/>
      <c r="C16" s="129"/>
      <c r="D16" s="129"/>
      <c r="E16" s="110"/>
      <c r="F16" s="112" t="s">
        <v>201</v>
      </c>
      <c r="G16" s="155"/>
      <c r="H16" s="155"/>
      <c r="I16" s="155"/>
      <c r="J16" s="204" t="s">
        <v>270</v>
      </c>
      <c r="K16" s="204" t="s">
        <v>270</v>
      </c>
      <c r="L16" s="13"/>
      <c r="M16" s="13"/>
      <c r="N16" s="14"/>
    </row>
    <row r="17" spans="1:14" s="15" customFormat="1" ht="16.5" customHeight="1">
      <c r="A17" s="104" t="s">
        <v>194</v>
      </c>
      <c r="B17" s="129" t="s">
        <v>198</v>
      </c>
      <c r="C17" s="129" t="s">
        <v>204</v>
      </c>
      <c r="D17" s="129" t="s">
        <v>196</v>
      </c>
      <c r="E17" s="110"/>
      <c r="F17" s="112" t="s">
        <v>205</v>
      </c>
      <c r="G17" s="155">
        <f>SUM(G18:G19)</f>
        <v>0</v>
      </c>
      <c r="H17" s="155">
        <f>SUM(H18:H19)</f>
        <v>0</v>
      </c>
      <c r="I17" s="155">
        <f>SUM(I18:I19)</f>
        <v>554.52</v>
      </c>
      <c r="J17" s="204" t="s">
        <v>270</v>
      </c>
      <c r="K17" s="204" t="s">
        <v>270</v>
      </c>
      <c r="L17" s="13"/>
      <c r="M17" s="13"/>
      <c r="N17" s="14"/>
    </row>
    <row r="18" spans="1:14" s="15" customFormat="1" ht="16.5" customHeight="1">
      <c r="A18" s="104"/>
      <c r="B18" s="129"/>
      <c r="C18" s="129"/>
      <c r="D18" s="129"/>
      <c r="E18" s="110"/>
      <c r="F18" s="112" t="s">
        <v>200</v>
      </c>
      <c r="G18" s="157">
        <v>0</v>
      </c>
      <c r="H18" s="157">
        <v>0</v>
      </c>
      <c r="I18" s="155">
        <v>553.80999999999995</v>
      </c>
      <c r="J18" s="204" t="s">
        <v>270</v>
      </c>
      <c r="K18" s="204" t="s">
        <v>270</v>
      </c>
      <c r="L18" s="13"/>
      <c r="M18" s="13"/>
      <c r="N18" s="14"/>
    </row>
    <row r="19" spans="1:14" s="15" customFormat="1">
      <c r="A19" s="104"/>
      <c r="B19" s="129"/>
      <c r="C19" s="129"/>
      <c r="D19" s="129"/>
      <c r="E19" s="110"/>
      <c r="F19" s="112" t="s">
        <v>201</v>
      </c>
      <c r="G19" s="155">
        <v>0</v>
      </c>
      <c r="H19" s="155">
        <v>0</v>
      </c>
      <c r="I19" s="155">
        <v>0.71</v>
      </c>
      <c r="J19" s="204" t="s">
        <v>270</v>
      </c>
      <c r="K19" s="204" t="s">
        <v>270</v>
      </c>
      <c r="L19" s="13"/>
      <c r="M19" s="13"/>
      <c r="N19" s="14"/>
    </row>
    <row r="20" spans="1:14" s="15" customFormat="1" ht="60.75" customHeight="1">
      <c r="A20" s="129" t="s">
        <v>194</v>
      </c>
      <c r="B20" s="129" t="s">
        <v>206</v>
      </c>
      <c r="C20" s="129" t="s">
        <v>196</v>
      </c>
      <c r="D20" s="129" t="s">
        <v>196</v>
      </c>
      <c r="E20" s="110"/>
      <c r="F20" s="184" t="s">
        <v>207</v>
      </c>
      <c r="G20" s="155">
        <f>SUM(G22)</f>
        <v>0</v>
      </c>
      <c r="H20" s="155">
        <f>SUM(H22)</f>
        <v>0</v>
      </c>
      <c r="I20" s="155">
        <f>SUM(I21,I22)</f>
        <v>1457.42</v>
      </c>
      <c r="J20" s="205" t="s">
        <v>270</v>
      </c>
      <c r="K20" s="205" t="s">
        <v>270</v>
      </c>
      <c r="L20" s="13"/>
      <c r="M20" s="13"/>
      <c r="N20" s="14"/>
    </row>
    <row r="21" spans="1:14" s="15" customFormat="1" ht="16.5" customHeight="1">
      <c r="A21" s="109"/>
      <c r="B21" s="109"/>
      <c r="C21" s="109"/>
      <c r="D21" s="109"/>
      <c r="E21" s="110"/>
      <c r="F21" s="112" t="s">
        <v>200</v>
      </c>
      <c r="G21" s="155">
        <v>0</v>
      </c>
      <c r="H21" s="155">
        <v>0</v>
      </c>
      <c r="I21" s="155">
        <v>0</v>
      </c>
      <c r="J21" s="204" t="s">
        <v>270</v>
      </c>
      <c r="K21" s="204" t="s">
        <v>270</v>
      </c>
      <c r="L21" s="13"/>
      <c r="M21" s="13"/>
      <c r="N21" s="14"/>
    </row>
    <row r="22" spans="1:14" s="15" customFormat="1">
      <c r="A22" s="104"/>
      <c r="B22" s="129"/>
      <c r="C22" s="129"/>
      <c r="D22" s="129"/>
      <c r="E22" s="105"/>
      <c r="F22" s="112" t="s">
        <v>201</v>
      </c>
      <c r="G22" s="155">
        <v>0</v>
      </c>
      <c r="H22" s="155">
        <v>0</v>
      </c>
      <c r="I22" s="155">
        <v>1457.42</v>
      </c>
      <c r="J22" s="204" t="s">
        <v>270</v>
      </c>
      <c r="K22" s="204" t="s">
        <v>270</v>
      </c>
      <c r="L22" s="13"/>
      <c r="M22" s="13"/>
      <c r="N22" s="14"/>
    </row>
    <row r="23" spans="1:14" s="15" customFormat="1">
      <c r="A23" s="129" t="s">
        <v>194</v>
      </c>
      <c r="B23" s="129" t="s">
        <v>208</v>
      </c>
      <c r="C23" s="129" t="s">
        <v>196</v>
      </c>
      <c r="D23" s="129" t="s">
        <v>196</v>
      </c>
      <c r="E23" s="49"/>
      <c r="F23" s="184" t="s">
        <v>209</v>
      </c>
      <c r="G23" s="158">
        <f>SUM(G24:G25)</f>
        <v>464988.2</v>
      </c>
      <c r="H23" s="158">
        <f>SUM(H24:H25)</f>
        <v>464988.2</v>
      </c>
      <c r="I23" s="158">
        <f>SUM(I24:I25)</f>
        <v>467443.06</v>
      </c>
      <c r="J23" s="194">
        <f>H23/G23*100</f>
        <v>100</v>
      </c>
      <c r="K23" s="194">
        <f>I23/G23*100</f>
        <v>100.52794027891461</v>
      </c>
      <c r="L23" s="13"/>
      <c r="M23" s="13"/>
      <c r="N23" s="14"/>
    </row>
    <row r="24" spans="1:14" s="15" customFormat="1">
      <c r="A24" s="129"/>
      <c r="B24" s="129"/>
      <c r="C24" s="129"/>
      <c r="D24" s="129"/>
      <c r="E24" s="105"/>
      <c r="F24" s="111" t="s">
        <v>200</v>
      </c>
      <c r="G24" s="159">
        <f t="shared" ref="G24:I25" si="2">SUM(G27,G30,G33)</f>
        <v>287260.2</v>
      </c>
      <c r="H24" s="159">
        <f t="shared" si="2"/>
        <v>287260.2</v>
      </c>
      <c r="I24" s="159">
        <f t="shared" si="2"/>
        <v>287878.43</v>
      </c>
      <c r="J24" s="194">
        <f>H24/G24*100</f>
        <v>100</v>
      </c>
      <c r="K24" s="194">
        <f>I24/G24*100</f>
        <v>100.21521603062311</v>
      </c>
      <c r="L24" s="13"/>
      <c r="M24" s="13"/>
      <c r="N24" s="14"/>
    </row>
    <row r="25" spans="1:14" s="15" customFormat="1">
      <c r="A25" s="129"/>
      <c r="B25" s="129"/>
      <c r="C25" s="129"/>
      <c r="D25" s="129"/>
      <c r="E25" s="105"/>
      <c r="F25" s="111" t="s">
        <v>201</v>
      </c>
      <c r="G25" s="159">
        <f t="shared" si="2"/>
        <v>177728</v>
      </c>
      <c r="H25" s="159">
        <f t="shared" si="2"/>
        <v>177728</v>
      </c>
      <c r="I25" s="159">
        <f t="shared" si="2"/>
        <v>179564.63</v>
      </c>
      <c r="J25" s="194">
        <f>H25/G25*100</f>
        <v>100</v>
      </c>
      <c r="K25" s="194">
        <f t="shared" ref="K25:K31" si="3">I25/G25*100</f>
        <v>101.03339372524307</v>
      </c>
      <c r="L25" s="13"/>
      <c r="M25" s="13"/>
      <c r="N25" s="14"/>
    </row>
    <row r="26" spans="1:14" s="15" customFormat="1" ht="31.5">
      <c r="A26" s="129" t="s">
        <v>194</v>
      </c>
      <c r="B26" s="129" t="s">
        <v>208</v>
      </c>
      <c r="C26" s="129" t="s">
        <v>210</v>
      </c>
      <c r="D26" s="129" t="s">
        <v>196</v>
      </c>
      <c r="E26" s="105"/>
      <c r="F26" s="111" t="s">
        <v>211</v>
      </c>
      <c r="G26" s="159">
        <f>SUM(G27:G28)</f>
        <v>0</v>
      </c>
      <c r="H26" s="159">
        <f>SUM(H27:H28)</f>
        <v>0</v>
      </c>
      <c r="I26" s="159">
        <f>SUM(I27:I28)</f>
        <v>0</v>
      </c>
      <c r="J26" s="194">
        <v>0</v>
      </c>
      <c r="K26" s="194">
        <v>0</v>
      </c>
      <c r="L26" s="13"/>
      <c r="M26" s="13"/>
      <c r="N26" s="14"/>
    </row>
    <row r="27" spans="1:14" s="15" customFormat="1">
      <c r="A27" s="129"/>
      <c r="B27" s="129"/>
      <c r="C27" s="129"/>
      <c r="D27" s="129"/>
      <c r="E27" s="105"/>
      <c r="F27" s="111" t="s">
        <v>200</v>
      </c>
      <c r="G27" s="159">
        <v>0</v>
      </c>
      <c r="H27" s="159">
        <v>0</v>
      </c>
      <c r="I27" s="159">
        <v>0</v>
      </c>
      <c r="J27" s="194">
        <v>0</v>
      </c>
      <c r="K27" s="194">
        <v>0</v>
      </c>
      <c r="L27" s="13"/>
      <c r="M27" s="13"/>
      <c r="N27" s="14"/>
    </row>
    <row r="28" spans="1:14" s="15" customFormat="1">
      <c r="A28" s="129"/>
      <c r="B28" s="129"/>
      <c r="C28" s="129"/>
      <c r="D28" s="129"/>
      <c r="E28" s="105"/>
      <c r="F28" s="111" t="s">
        <v>201</v>
      </c>
      <c r="G28" s="159">
        <v>0</v>
      </c>
      <c r="H28" s="159">
        <v>0</v>
      </c>
      <c r="I28" s="159">
        <v>0</v>
      </c>
      <c r="J28" s="194">
        <v>0</v>
      </c>
      <c r="K28" s="194">
        <v>0</v>
      </c>
      <c r="L28" s="13"/>
      <c r="M28" s="13"/>
      <c r="N28" s="14"/>
    </row>
    <row r="29" spans="1:14" s="15" customFormat="1">
      <c r="A29" s="129" t="s">
        <v>194</v>
      </c>
      <c r="B29" s="129" t="s">
        <v>208</v>
      </c>
      <c r="C29" s="129" t="s">
        <v>212</v>
      </c>
      <c r="D29" s="129" t="s">
        <v>196</v>
      </c>
      <c r="E29" s="130"/>
      <c r="F29" s="111" t="s">
        <v>213</v>
      </c>
      <c r="G29" s="159">
        <f>SUM(G30:G31)</f>
        <v>464988.2</v>
      </c>
      <c r="H29" s="159">
        <f>SUM(H30:H31)</f>
        <v>464988.2</v>
      </c>
      <c r="I29" s="159">
        <f>SUM(I30:I31)</f>
        <v>464988.2</v>
      </c>
      <c r="J29" s="194">
        <f>H29/G29*100</f>
        <v>100</v>
      </c>
      <c r="K29" s="194">
        <f t="shared" si="3"/>
        <v>100</v>
      </c>
      <c r="L29" s="13"/>
      <c r="M29" s="13"/>
      <c r="N29" s="14"/>
    </row>
    <row r="30" spans="1:14" s="15" customFormat="1">
      <c r="A30" s="129"/>
      <c r="B30" s="129"/>
      <c r="C30" s="129"/>
      <c r="D30" s="129"/>
      <c r="E30" s="105"/>
      <c r="F30" s="111" t="s">
        <v>200</v>
      </c>
      <c r="G30" s="159">
        <v>287260.2</v>
      </c>
      <c r="H30" s="159">
        <v>287260.2</v>
      </c>
      <c r="I30" s="159">
        <v>287260.2</v>
      </c>
      <c r="J30" s="194">
        <f>H30/G30*100</f>
        <v>100</v>
      </c>
      <c r="K30" s="194">
        <f t="shared" si="3"/>
        <v>100</v>
      </c>
      <c r="L30" s="13"/>
      <c r="M30" s="13"/>
      <c r="N30" s="14"/>
    </row>
    <row r="31" spans="1:14" s="15" customFormat="1">
      <c r="A31" s="129"/>
      <c r="B31" s="129"/>
      <c r="C31" s="129"/>
      <c r="D31" s="129"/>
      <c r="E31" s="105"/>
      <c r="F31" s="111" t="s">
        <v>201</v>
      </c>
      <c r="G31" s="159">
        <v>177728</v>
      </c>
      <c r="H31" s="159">
        <v>177728</v>
      </c>
      <c r="I31" s="159">
        <v>177728</v>
      </c>
      <c r="J31" s="194">
        <f>H31/G31*100</f>
        <v>100</v>
      </c>
      <c r="K31" s="194">
        <f t="shared" si="3"/>
        <v>100</v>
      </c>
      <c r="L31" s="13"/>
      <c r="M31" s="13"/>
      <c r="N31" s="14"/>
    </row>
    <row r="32" spans="1:14" s="15" customFormat="1" ht="32.25" customHeight="1">
      <c r="A32" s="129" t="s">
        <v>194</v>
      </c>
      <c r="B32" s="129" t="s">
        <v>208</v>
      </c>
      <c r="C32" s="129" t="s">
        <v>214</v>
      </c>
      <c r="D32" s="129" t="s">
        <v>196</v>
      </c>
      <c r="E32" s="105"/>
      <c r="F32" s="111" t="s">
        <v>215</v>
      </c>
      <c r="G32" s="155">
        <f>SUM(G33:G34)</f>
        <v>0</v>
      </c>
      <c r="H32" s="155">
        <f>SUM(H33:H34)</f>
        <v>0</v>
      </c>
      <c r="I32" s="155">
        <f>SUM(I33:I34)</f>
        <v>2454.86</v>
      </c>
      <c r="J32" s="205" t="s">
        <v>270</v>
      </c>
      <c r="K32" s="205" t="s">
        <v>270</v>
      </c>
      <c r="L32" s="13"/>
      <c r="M32" s="13"/>
      <c r="N32" s="14"/>
    </row>
    <row r="33" spans="1:19" s="15" customFormat="1">
      <c r="A33" s="129"/>
      <c r="B33" s="129"/>
      <c r="C33" s="129"/>
      <c r="D33" s="129"/>
      <c r="E33" s="105"/>
      <c r="F33" s="111" t="s">
        <v>200</v>
      </c>
      <c r="G33" s="155">
        <v>0</v>
      </c>
      <c r="H33" s="155">
        <v>0</v>
      </c>
      <c r="I33" s="155">
        <v>618.23</v>
      </c>
      <c r="J33" s="205" t="s">
        <v>270</v>
      </c>
      <c r="K33" s="205" t="s">
        <v>270</v>
      </c>
      <c r="L33" s="13"/>
      <c r="M33" s="13"/>
      <c r="N33" s="14"/>
    </row>
    <row r="34" spans="1:19" s="15" customFormat="1" ht="16.5" customHeight="1">
      <c r="A34" s="109"/>
      <c r="B34" s="109"/>
      <c r="C34" s="109"/>
      <c r="D34" s="109"/>
      <c r="E34" s="114"/>
      <c r="F34" s="111" t="s">
        <v>201</v>
      </c>
      <c r="G34" s="155">
        <v>0</v>
      </c>
      <c r="H34" s="155">
        <v>0</v>
      </c>
      <c r="I34" s="155">
        <v>1836.63</v>
      </c>
      <c r="J34" s="205" t="s">
        <v>270</v>
      </c>
      <c r="K34" s="205" t="s">
        <v>270</v>
      </c>
      <c r="L34" s="13"/>
      <c r="M34" s="13"/>
      <c r="N34" s="14"/>
    </row>
    <row r="35" spans="1:19" s="15" customFormat="1" ht="16.5" customHeight="1">
      <c r="A35" s="115" t="s">
        <v>216</v>
      </c>
      <c r="B35" s="108" t="s">
        <v>195</v>
      </c>
      <c r="C35" s="108" t="s">
        <v>196</v>
      </c>
      <c r="D35" s="108" t="s">
        <v>196</v>
      </c>
      <c r="E35" s="108"/>
      <c r="F35" s="190" t="s">
        <v>217</v>
      </c>
      <c r="G35" s="160">
        <f>SUM(G36)</f>
        <v>2046240</v>
      </c>
      <c r="H35" s="160">
        <f>SUM(H36)</f>
        <v>2046240</v>
      </c>
      <c r="I35" s="160">
        <f>SUM(I36)</f>
        <v>2046240</v>
      </c>
      <c r="J35" s="197">
        <f t="shared" ref="J35:J45" si="4">H35/G35*100</f>
        <v>100</v>
      </c>
      <c r="K35" s="197">
        <f t="shared" ref="K35:K45" si="5">I35/G35*100</f>
        <v>100</v>
      </c>
      <c r="L35" s="13"/>
      <c r="M35" s="13"/>
      <c r="N35" s="14"/>
    </row>
    <row r="36" spans="1:19" s="15" customFormat="1" ht="31.5" customHeight="1">
      <c r="A36" s="105" t="s">
        <v>216</v>
      </c>
      <c r="B36" s="105" t="s">
        <v>198</v>
      </c>
      <c r="C36" s="105" t="s">
        <v>196</v>
      </c>
      <c r="D36" s="105" t="s">
        <v>196</v>
      </c>
      <c r="E36" s="105"/>
      <c r="F36" s="113" t="s">
        <v>218</v>
      </c>
      <c r="G36" s="154">
        <f>SUM(G37+G40)</f>
        <v>2046240</v>
      </c>
      <c r="H36" s="154">
        <f>SUM(H37+H40)</f>
        <v>2046240</v>
      </c>
      <c r="I36" s="154">
        <f>SUM(I37+I40)</f>
        <v>2046240</v>
      </c>
      <c r="J36" s="194">
        <f t="shared" si="4"/>
        <v>100</v>
      </c>
      <c r="K36" s="196">
        <f t="shared" si="5"/>
        <v>100</v>
      </c>
      <c r="L36" s="13"/>
      <c r="M36" s="13"/>
      <c r="N36" s="14"/>
    </row>
    <row r="37" spans="1:19" s="15" customFormat="1">
      <c r="A37" s="105" t="s">
        <v>216</v>
      </c>
      <c r="B37" s="105" t="s">
        <v>198</v>
      </c>
      <c r="C37" s="105" t="s">
        <v>210</v>
      </c>
      <c r="D37" s="105" t="s">
        <v>196</v>
      </c>
      <c r="E37" s="105"/>
      <c r="F37" s="111" t="s">
        <v>219</v>
      </c>
      <c r="G37" s="159">
        <v>1330140</v>
      </c>
      <c r="H37" s="159">
        <v>1330140</v>
      </c>
      <c r="I37" s="159">
        <v>1330140</v>
      </c>
      <c r="J37" s="194">
        <f t="shared" si="4"/>
        <v>100</v>
      </c>
      <c r="K37" s="196">
        <f t="shared" si="5"/>
        <v>100</v>
      </c>
      <c r="L37" s="13"/>
      <c r="M37" s="13"/>
      <c r="N37" s="14"/>
      <c r="S37" s="195"/>
    </row>
    <row r="38" spans="1:19" s="15" customFormat="1" ht="31.5">
      <c r="A38" s="105" t="s">
        <v>216</v>
      </c>
      <c r="B38" s="105" t="s">
        <v>198</v>
      </c>
      <c r="C38" s="105" t="s">
        <v>220</v>
      </c>
      <c r="D38" s="105" t="s">
        <v>196</v>
      </c>
      <c r="E38" s="105"/>
      <c r="F38" s="111" t="s">
        <v>221</v>
      </c>
      <c r="G38" s="155">
        <v>-32626</v>
      </c>
      <c r="H38" s="155">
        <v>-32626</v>
      </c>
      <c r="I38" s="155">
        <v>0</v>
      </c>
      <c r="J38" s="194">
        <f t="shared" si="4"/>
        <v>100</v>
      </c>
      <c r="K38" s="196">
        <f t="shared" si="5"/>
        <v>0</v>
      </c>
      <c r="L38" s="13"/>
      <c r="M38" s="13"/>
      <c r="N38" s="14"/>
      <c r="S38" s="195"/>
    </row>
    <row r="39" spans="1:19" s="15" customFormat="1" ht="31.5">
      <c r="A39" s="105"/>
      <c r="B39" s="105"/>
      <c r="C39" s="105"/>
      <c r="D39" s="105"/>
      <c r="E39" s="105"/>
      <c r="F39" s="111" t="s">
        <v>224</v>
      </c>
      <c r="G39" s="155">
        <v>325585.8</v>
      </c>
      <c r="H39" s="155">
        <v>325585.8</v>
      </c>
      <c r="I39" s="155">
        <v>292959.8</v>
      </c>
      <c r="J39" s="194">
        <f t="shared" si="4"/>
        <v>100</v>
      </c>
      <c r="K39" s="196">
        <f t="shared" si="5"/>
        <v>89.979292708711498</v>
      </c>
      <c r="L39" s="13"/>
      <c r="M39" s="13"/>
      <c r="N39" s="14"/>
      <c r="S39" s="195"/>
    </row>
    <row r="40" spans="1:19" s="15" customFormat="1">
      <c r="A40" s="105" t="s">
        <v>216</v>
      </c>
      <c r="B40" s="105" t="s">
        <v>198</v>
      </c>
      <c r="C40" s="105" t="s">
        <v>212</v>
      </c>
      <c r="D40" s="105" t="s">
        <v>196</v>
      </c>
      <c r="E40" s="105"/>
      <c r="F40" s="111" t="s">
        <v>222</v>
      </c>
      <c r="G40" s="154">
        <v>716100</v>
      </c>
      <c r="H40" s="154">
        <v>716100</v>
      </c>
      <c r="I40" s="154">
        <v>716100</v>
      </c>
      <c r="J40" s="194">
        <f t="shared" si="4"/>
        <v>100</v>
      </c>
      <c r="K40" s="196">
        <f t="shared" si="5"/>
        <v>100</v>
      </c>
      <c r="L40" s="13"/>
      <c r="M40" s="13"/>
      <c r="N40" s="14"/>
    </row>
    <row r="41" spans="1:19" s="15" customFormat="1" ht="31.5">
      <c r="A41" s="105" t="s">
        <v>216</v>
      </c>
      <c r="B41" s="105" t="s">
        <v>198</v>
      </c>
      <c r="C41" s="105" t="s">
        <v>223</v>
      </c>
      <c r="D41" s="105" t="s">
        <v>196</v>
      </c>
      <c r="E41" s="105"/>
      <c r="F41" s="111" t="s">
        <v>224</v>
      </c>
      <c r="G41" s="155">
        <v>-325585.8</v>
      </c>
      <c r="H41" s="155">
        <v>-292959.8</v>
      </c>
      <c r="I41" s="155">
        <v>-292959.8</v>
      </c>
      <c r="J41" s="194">
        <f t="shared" si="4"/>
        <v>89.979292708711498</v>
      </c>
      <c r="K41" s="196">
        <f t="shared" si="5"/>
        <v>89.979292708711498</v>
      </c>
      <c r="L41" s="13"/>
      <c r="M41" s="13"/>
      <c r="N41" s="14"/>
    </row>
    <row r="42" spans="1:19" s="15" customFormat="1" ht="34.5" customHeight="1">
      <c r="A42" s="109"/>
      <c r="B42" s="109"/>
      <c r="C42" s="109"/>
      <c r="D42" s="109"/>
      <c r="E42" s="110"/>
      <c r="F42" s="111" t="s">
        <v>221</v>
      </c>
      <c r="G42" s="155">
        <v>32626</v>
      </c>
      <c r="H42" s="155">
        <v>0</v>
      </c>
      <c r="I42" s="155">
        <v>0</v>
      </c>
      <c r="J42" s="194">
        <f t="shared" si="4"/>
        <v>0</v>
      </c>
      <c r="K42" s="196">
        <f t="shared" si="5"/>
        <v>0</v>
      </c>
      <c r="L42" s="13"/>
      <c r="M42" s="13"/>
      <c r="N42" s="14"/>
    </row>
    <row r="43" spans="1:19" s="15" customFormat="1" ht="16.5" customHeight="1">
      <c r="A43" s="87"/>
      <c r="B43" s="88"/>
      <c r="C43" s="88"/>
      <c r="D43" s="88"/>
      <c r="E43" s="89"/>
      <c r="F43" s="90" t="s">
        <v>225</v>
      </c>
      <c r="G43" s="166">
        <f>SUM(G44:G45)</f>
        <v>2511228.2000000002</v>
      </c>
      <c r="H43" s="166">
        <f>SUM(H44:H45)</f>
        <v>2511228.2000000002</v>
      </c>
      <c r="I43" s="166">
        <f>SUM(I44:I45)</f>
        <v>2515705</v>
      </c>
      <c r="J43" s="200">
        <f t="shared" si="4"/>
        <v>100</v>
      </c>
      <c r="K43" s="200">
        <f t="shared" si="5"/>
        <v>100.17827133352515</v>
      </c>
      <c r="L43" s="13"/>
      <c r="M43" s="13"/>
      <c r="N43" s="14"/>
    </row>
    <row r="44" spans="1:19" s="15" customFormat="1" ht="16.5" customHeight="1">
      <c r="A44" s="87"/>
      <c r="B44" s="87"/>
      <c r="C44" s="87"/>
      <c r="D44" s="87"/>
      <c r="E44" s="87"/>
      <c r="F44" s="203" t="s">
        <v>200</v>
      </c>
      <c r="G44" s="166">
        <f>G37+G38+G39+G9</f>
        <v>1910360</v>
      </c>
      <c r="H44" s="166">
        <f>H37+H38+H39+H9</f>
        <v>1910360</v>
      </c>
      <c r="I44" s="166">
        <f>I37+I38+I39+I9</f>
        <v>1911542.04</v>
      </c>
      <c r="J44" s="166">
        <f t="shared" si="4"/>
        <v>100</v>
      </c>
      <c r="K44" s="166">
        <f t="shared" si="5"/>
        <v>100.06187524864423</v>
      </c>
      <c r="L44" s="13"/>
      <c r="M44" s="13"/>
      <c r="N44" s="14"/>
    </row>
    <row r="45" spans="1:19" s="15" customFormat="1" ht="16.5" customHeight="1">
      <c r="A45" s="87"/>
      <c r="B45" s="87"/>
      <c r="C45" s="87"/>
      <c r="D45" s="87"/>
      <c r="E45" s="87"/>
      <c r="F45" s="203" t="s">
        <v>201</v>
      </c>
      <c r="G45" s="166">
        <f>G10+G40+G41+G42</f>
        <v>600868.19999999995</v>
      </c>
      <c r="H45" s="166">
        <f>H10+H40+H41+H42</f>
        <v>600868.19999999995</v>
      </c>
      <c r="I45" s="166">
        <f>I10+I40+I41+I42</f>
        <v>604162.96</v>
      </c>
      <c r="J45" s="166">
        <f t="shared" si="4"/>
        <v>100</v>
      </c>
      <c r="K45" s="166">
        <f t="shared" si="5"/>
        <v>100.54833322848505</v>
      </c>
      <c r="L45" s="13"/>
      <c r="M45" s="13"/>
      <c r="N45" s="14"/>
    </row>
    <row r="46" spans="1:19" s="3" customFormat="1" ht="19.5" customHeight="1">
      <c r="A46" s="19"/>
      <c r="B46" s="19"/>
      <c r="C46" s="19"/>
      <c r="D46" s="19"/>
      <c r="E46" s="19"/>
      <c r="F46" s="191" t="s">
        <v>13</v>
      </c>
      <c r="G46" s="153"/>
      <c r="H46" s="153"/>
      <c r="I46" s="153"/>
      <c r="J46" s="21"/>
      <c r="K46" s="21"/>
      <c r="L46" s="16"/>
      <c r="M46" s="16"/>
      <c r="N46" s="17"/>
    </row>
    <row r="47" spans="1:19" s="3" customFormat="1" ht="16.5" customHeight="1">
      <c r="A47" s="18" t="s">
        <v>14</v>
      </c>
      <c r="B47" s="18" t="s">
        <v>15</v>
      </c>
      <c r="C47" s="19"/>
      <c r="D47" s="19"/>
      <c r="E47" s="19"/>
      <c r="F47" s="192" t="s">
        <v>16</v>
      </c>
      <c r="G47" s="153">
        <v>369271.7</v>
      </c>
      <c r="H47" s="153">
        <v>369271.7</v>
      </c>
      <c r="I47" s="153">
        <v>267731.02</v>
      </c>
      <c r="J47" s="197">
        <f t="shared" ref="J47:J78" si="6">H47/G47*100</f>
        <v>100</v>
      </c>
      <c r="K47" s="197">
        <f t="shared" ref="K47:K78" si="7">I47/G47*100</f>
        <v>72.502447384947189</v>
      </c>
      <c r="L47" s="23" t="e">
        <f>I47/#REF!*100</f>
        <v>#REF!</v>
      </c>
      <c r="M47" s="24"/>
      <c r="N47" s="25"/>
    </row>
    <row r="48" spans="1:19" s="33" customFormat="1" ht="47.25">
      <c r="A48" s="26" t="s">
        <v>14</v>
      </c>
      <c r="B48" s="26" t="s">
        <v>14</v>
      </c>
      <c r="C48" s="26" t="s">
        <v>17</v>
      </c>
      <c r="D48" s="26" t="s">
        <v>18</v>
      </c>
      <c r="E48" s="27" t="s">
        <v>19</v>
      </c>
      <c r="F48" s="28" t="s">
        <v>20</v>
      </c>
      <c r="G48" s="161">
        <v>794.1</v>
      </c>
      <c r="H48" s="161">
        <v>794.1</v>
      </c>
      <c r="I48" s="161">
        <v>0</v>
      </c>
      <c r="J48" s="194">
        <f t="shared" si="6"/>
        <v>100</v>
      </c>
      <c r="K48" s="194">
        <f t="shared" si="7"/>
        <v>0</v>
      </c>
      <c r="L48" s="30" t="e">
        <f>I48/#REF!*100</f>
        <v>#REF!</v>
      </c>
      <c r="M48" s="31"/>
      <c r="N48" s="32"/>
    </row>
    <row r="49" spans="1:17" s="33" customFormat="1" ht="15" customHeight="1">
      <c r="A49" s="34"/>
      <c r="B49" s="34"/>
      <c r="C49" s="34"/>
      <c r="D49" s="34"/>
      <c r="E49" s="27"/>
      <c r="F49" s="28" t="s">
        <v>21</v>
      </c>
      <c r="G49" s="161">
        <v>794.1</v>
      </c>
      <c r="H49" s="161">
        <v>794.1</v>
      </c>
      <c r="I49" s="161">
        <v>0</v>
      </c>
      <c r="J49" s="194">
        <f t="shared" si="6"/>
        <v>100</v>
      </c>
      <c r="K49" s="194">
        <f t="shared" si="7"/>
        <v>0</v>
      </c>
      <c r="L49" s="30" t="e">
        <f>I49/#REF!*100</f>
        <v>#REF!</v>
      </c>
      <c r="M49" s="29" t="e">
        <f>I49/#REF!*100</f>
        <v>#REF!</v>
      </c>
      <c r="N49" s="32"/>
      <c r="O49" s="3"/>
      <c r="P49" s="3"/>
      <c r="Q49" s="35"/>
    </row>
    <row r="50" spans="1:17" s="3" customFormat="1" ht="47.25">
      <c r="A50" s="26" t="s">
        <v>14</v>
      </c>
      <c r="B50" s="26" t="s">
        <v>22</v>
      </c>
      <c r="C50" s="26" t="s">
        <v>23</v>
      </c>
      <c r="D50" s="26" t="s">
        <v>24</v>
      </c>
      <c r="E50" s="27" t="s">
        <v>25</v>
      </c>
      <c r="F50" s="28" t="s">
        <v>26</v>
      </c>
      <c r="G50" s="157">
        <v>159778.70000000001</v>
      </c>
      <c r="H50" s="157">
        <v>159778.70000000001</v>
      </c>
      <c r="I50" s="157">
        <v>103933.31</v>
      </c>
      <c r="J50" s="194">
        <f t="shared" si="6"/>
        <v>100</v>
      </c>
      <c r="K50" s="194">
        <f t="shared" si="7"/>
        <v>65.048288664258749</v>
      </c>
      <c r="L50" s="30" t="e">
        <f>I50/#REF!*100</f>
        <v>#REF!</v>
      </c>
      <c r="M50" s="29"/>
      <c r="N50" s="36"/>
    </row>
    <row r="51" spans="1:17" s="3" customFormat="1" ht="18" customHeight="1">
      <c r="A51" s="26"/>
      <c r="B51" s="26"/>
      <c r="C51" s="26"/>
      <c r="D51" s="26"/>
      <c r="E51" s="37"/>
      <c r="F51" s="28" t="s">
        <v>27</v>
      </c>
      <c r="G51" s="157">
        <v>159778.70000000001</v>
      </c>
      <c r="H51" s="157">
        <v>159778.70000000001</v>
      </c>
      <c r="I51" s="157">
        <v>103933.31</v>
      </c>
      <c r="J51" s="194">
        <f t="shared" si="6"/>
        <v>100</v>
      </c>
      <c r="K51" s="194">
        <f t="shared" si="7"/>
        <v>65.048288664258749</v>
      </c>
      <c r="L51" s="30" t="e">
        <f>I51/#REF!*100</f>
        <v>#REF!</v>
      </c>
      <c r="M51" s="29" t="e">
        <f>I51/#REF!*100</f>
        <v>#REF!</v>
      </c>
      <c r="N51" s="36"/>
    </row>
    <row r="52" spans="1:17" s="3" customFormat="1" ht="47.25">
      <c r="A52" s="26" t="s">
        <v>14</v>
      </c>
      <c r="B52" s="26" t="s">
        <v>28</v>
      </c>
      <c r="C52" s="26" t="s">
        <v>23</v>
      </c>
      <c r="D52" s="26" t="s">
        <v>29</v>
      </c>
      <c r="E52" s="27" t="s">
        <v>19</v>
      </c>
      <c r="F52" s="28" t="s">
        <v>30</v>
      </c>
      <c r="G52" s="157">
        <v>186950.39999999999</v>
      </c>
      <c r="H52" s="157">
        <v>186950.39999999999</v>
      </c>
      <c r="I52" s="157">
        <v>147981.01999999999</v>
      </c>
      <c r="J52" s="194">
        <f t="shared" si="6"/>
        <v>100</v>
      </c>
      <c r="K52" s="194">
        <f t="shared" si="7"/>
        <v>79.155230478244505</v>
      </c>
      <c r="L52" s="30" t="e">
        <f>I52/#REF!*100</f>
        <v>#REF!</v>
      </c>
      <c r="M52" s="29"/>
      <c r="N52" s="36"/>
    </row>
    <row r="53" spans="1:17" s="3" customFormat="1" ht="20.25" customHeight="1">
      <c r="A53" s="26"/>
      <c r="B53" s="26"/>
      <c r="C53" s="26"/>
      <c r="D53" s="26"/>
      <c r="E53" s="37"/>
      <c r="F53" s="28" t="s">
        <v>21</v>
      </c>
      <c r="G53" s="157">
        <v>186950.39999999999</v>
      </c>
      <c r="H53" s="157">
        <v>186950.39999999999</v>
      </c>
      <c r="I53" s="157">
        <v>147981.01999999999</v>
      </c>
      <c r="J53" s="194">
        <f t="shared" si="6"/>
        <v>100</v>
      </c>
      <c r="K53" s="194">
        <f t="shared" si="7"/>
        <v>79.155230478244505</v>
      </c>
      <c r="L53" s="30" t="e">
        <f>I53/#REF!*100</f>
        <v>#REF!</v>
      </c>
      <c r="M53" s="29" t="e">
        <f>I53/#REF!*100</f>
        <v>#REF!</v>
      </c>
      <c r="N53" s="36"/>
    </row>
    <row r="54" spans="1:17" s="3" customFormat="1" ht="48" customHeight="1">
      <c r="A54" s="26" t="s">
        <v>14</v>
      </c>
      <c r="B54" s="26" t="s">
        <v>31</v>
      </c>
      <c r="C54" s="26" t="s">
        <v>23</v>
      </c>
      <c r="D54" s="26" t="s">
        <v>32</v>
      </c>
      <c r="E54" s="27" t="s">
        <v>33</v>
      </c>
      <c r="F54" s="28" t="s">
        <v>34</v>
      </c>
      <c r="G54" s="162">
        <v>20954.5</v>
      </c>
      <c r="H54" s="162">
        <v>20954.5</v>
      </c>
      <c r="I54" s="162">
        <v>15787.98</v>
      </c>
      <c r="J54" s="194">
        <f t="shared" si="6"/>
        <v>100</v>
      </c>
      <c r="K54" s="194">
        <f t="shared" si="7"/>
        <v>75.344102698704333</v>
      </c>
      <c r="L54" s="30" t="e">
        <f>I54/#REF!*100</f>
        <v>#REF!</v>
      </c>
      <c r="M54" s="29"/>
      <c r="N54" s="36"/>
    </row>
    <row r="55" spans="1:17" s="3" customFormat="1" ht="16.5" customHeight="1">
      <c r="A55" s="26"/>
      <c r="B55" s="26"/>
      <c r="C55" s="26"/>
      <c r="D55" s="26"/>
      <c r="E55" s="37"/>
      <c r="F55" s="28" t="s">
        <v>35</v>
      </c>
      <c r="G55" s="162">
        <v>20954.5</v>
      </c>
      <c r="H55" s="162">
        <v>20954.5</v>
      </c>
      <c r="I55" s="162">
        <v>15787.98</v>
      </c>
      <c r="J55" s="194">
        <f t="shared" si="6"/>
        <v>100</v>
      </c>
      <c r="K55" s="194">
        <f t="shared" si="7"/>
        <v>75.344102698704333</v>
      </c>
      <c r="L55" s="30" t="e">
        <f>I55/#REF!*100</f>
        <v>#REF!</v>
      </c>
      <c r="M55" s="29" t="e">
        <f>I55/#REF!*100</f>
        <v>#REF!</v>
      </c>
      <c r="N55" s="36"/>
    </row>
    <row r="56" spans="1:17" s="3" customFormat="1" ht="16.5" customHeight="1">
      <c r="A56" s="26"/>
      <c r="B56" s="26"/>
      <c r="C56" s="26"/>
      <c r="D56" s="26"/>
      <c r="E56" s="37"/>
      <c r="F56" s="28" t="s">
        <v>36</v>
      </c>
      <c r="G56" s="155">
        <v>0</v>
      </c>
      <c r="H56" s="155">
        <v>0</v>
      </c>
      <c r="I56" s="155">
        <v>0</v>
      </c>
      <c r="J56" s="194">
        <v>0</v>
      </c>
      <c r="K56" s="194">
        <v>0</v>
      </c>
      <c r="L56" s="30" t="e">
        <f>I56/#REF!*100</f>
        <v>#REF!</v>
      </c>
      <c r="M56" s="29"/>
      <c r="N56" s="36"/>
    </row>
    <row r="57" spans="1:17" s="3" customFormat="1" ht="47.25">
      <c r="A57" s="26" t="s">
        <v>14</v>
      </c>
      <c r="B57" s="26" t="s">
        <v>31</v>
      </c>
      <c r="C57" s="26" t="s">
        <v>17</v>
      </c>
      <c r="D57" s="26" t="s">
        <v>37</v>
      </c>
      <c r="E57" s="27" t="s">
        <v>19</v>
      </c>
      <c r="F57" s="28" t="s">
        <v>38</v>
      </c>
      <c r="G57" s="162">
        <v>397</v>
      </c>
      <c r="H57" s="162">
        <v>397</v>
      </c>
      <c r="I57" s="162">
        <v>0</v>
      </c>
      <c r="J57" s="194">
        <f t="shared" si="6"/>
        <v>100</v>
      </c>
      <c r="K57" s="194">
        <f t="shared" si="7"/>
        <v>0</v>
      </c>
      <c r="L57" s="30" t="e">
        <f>I57/#REF!*100</f>
        <v>#REF!</v>
      </c>
      <c r="M57" s="38"/>
      <c r="N57" s="36"/>
    </row>
    <row r="58" spans="1:17" s="3" customFormat="1" ht="15.75" customHeight="1">
      <c r="A58" s="26"/>
      <c r="B58" s="26"/>
      <c r="C58" s="26"/>
      <c r="D58" s="26"/>
      <c r="E58" s="37"/>
      <c r="F58" s="28" t="s">
        <v>35</v>
      </c>
      <c r="G58" s="162">
        <v>397</v>
      </c>
      <c r="H58" s="162">
        <v>397</v>
      </c>
      <c r="I58" s="162">
        <v>0</v>
      </c>
      <c r="J58" s="194">
        <f t="shared" si="6"/>
        <v>100</v>
      </c>
      <c r="K58" s="194">
        <f t="shared" si="7"/>
        <v>0</v>
      </c>
      <c r="L58" s="30" t="e">
        <f>I58/#REF!*100</f>
        <v>#REF!</v>
      </c>
      <c r="M58" s="29" t="e">
        <f>I58/#REF!*100</f>
        <v>#REF!</v>
      </c>
      <c r="N58" s="36"/>
    </row>
    <row r="59" spans="1:17" s="3" customFormat="1" ht="48" customHeight="1">
      <c r="A59" s="26" t="s">
        <v>14</v>
      </c>
      <c r="B59" s="26" t="s">
        <v>31</v>
      </c>
      <c r="C59" s="26" t="s">
        <v>17</v>
      </c>
      <c r="D59" s="26" t="s">
        <v>39</v>
      </c>
      <c r="E59" s="27" t="s">
        <v>19</v>
      </c>
      <c r="F59" s="28" t="s">
        <v>40</v>
      </c>
      <c r="G59" s="157">
        <v>397</v>
      </c>
      <c r="H59" s="157">
        <v>397</v>
      </c>
      <c r="I59" s="157">
        <v>28.71</v>
      </c>
      <c r="J59" s="194">
        <f t="shared" si="6"/>
        <v>100</v>
      </c>
      <c r="K59" s="194">
        <f t="shared" si="7"/>
        <v>7.2317380352644847</v>
      </c>
      <c r="L59" s="30" t="e">
        <f>I59/#REF!*100</f>
        <v>#REF!</v>
      </c>
      <c r="M59" s="29"/>
      <c r="N59" s="36"/>
    </row>
    <row r="60" spans="1:17" s="3" customFormat="1" ht="15.6" customHeight="1">
      <c r="A60" s="26"/>
      <c r="B60" s="26"/>
      <c r="C60" s="26"/>
      <c r="D60" s="26"/>
      <c r="E60" s="37"/>
      <c r="F60" s="28" t="s">
        <v>35</v>
      </c>
      <c r="G60" s="157">
        <v>397</v>
      </c>
      <c r="H60" s="157">
        <v>397</v>
      </c>
      <c r="I60" s="157">
        <v>28.71</v>
      </c>
      <c r="J60" s="194">
        <f t="shared" si="6"/>
        <v>100</v>
      </c>
      <c r="K60" s="194">
        <f t="shared" si="7"/>
        <v>7.2317380352644847</v>
      </c>
      <c r="L60" s="30" t="e">
        <f>I60/#REF!*100</f>
        <v>#REF!</v>
      </c>
      <c r="M60" s="29" t="e">
        <f>I60/#REF!*100</f>
        <v>#REF!</v>
      </c>
      <c r="N60" s="39"/>
      <c r="Q60" s="35"/>
    </row>
    <row r="61" spans="1:17" s="3" customFormat="1" ht="21.95" customHeight="1">
      <c r="A61" s="18" t="s">
        <v>28</v>
      </c>
      <c r="B61" s="18" t="s">
        <v>15</v>
      </c>
      <c r="C61" s="18"/>
      <c r="D61" s="18"/>
      <c r="E61" s="40"/>
      <c r="F61" s="20" t="s">
        <v>41</v>
      </c>
      <c r="G61" s="153">
        <f>SUM(G62,G64)</f>
        <v>3000</v>
      </c>
      <c r="H61" s="153">
        <f>SUM(H62,H64)</f>
        <v>0</v>
      </c>
      <c r="I61" s="153">
        <f>SUM(I62,I64)</f>
        <v>0</v>
      </c>
      <c r="J61" s="197">
        <f t="shared" si="6"/>
        <v>0</v>
      </c>
      <c r="K61" s="197">
        <f t="shared" si="7"/>
        <v>0</v>
      </c>
      <c r="L61" s="41" t="e">
        <f>I61/#REF!*100</f>
        <v>#REF!</v>
      </c>
      <c r="M61" s="24"/>
      <c r="N61" s="39"/>
    </row>
    <row r="62" spans="1:17" s="3" customFormat="1" ht="48.75" customHeight="1">
      <c r="A62" s="26" t="s">
        <v>28</v>
      </c>
      <c r="B62" s="26" t="s">
        <v>14</v>
      </c>
      <c r="C62" s="26" t="s">
        <v>42</v>
      </c>
      <c r="D62" s="26" t="s">
        <v>274</v>
      </c>
      <c r="E62" s="27" t="s">
        <v>19</v>
      </c>
      <c r="F62" s="28" t="s">
        <v>275</v>
      </c>
      <c r="G62" s="162">
        <v>3000</v>
      </c>
      <c r="H62" s="162">
        <v>0</v>
      </c>
      <c r="I62" s="162">
        <v>0</v>
      </c>
      <c r="J62" s="196">
        <f t="shared" si="6"/>
        <v>0</v>
      </c>
      <c r="K62" s="196">
        <f t="shared" si="7"/>
        <v>0</v>
      </c>
      <c r="L62" s="30" t="e">
        <f>I62/#REF!*100</f>
        <v>#REF!</v>
      </c>
      <c r="M62" s="38"/>
      <c r="N62" s="39"/>
    </row>
    <row r="63" spans="1:17" s="3" customFormat="1" ht="23.45" customHeight="1">
      <c r="A63" s="26"/>
      <c r="B63" s="26"/>
      <c r="C63" s="26"/>
      <c r="D63" s="26"/>
      <c r="E63" s="37"/>
      <c r="F63" s="28" t="s">
        <v>35</v>
      </c>
      <c r="G63" s="162">
        <v>3000</v>
      </c>
      <c r="H63" s="162">
        <v>0</v>
      </c>
      <c r="I63" s="162">
        <v>0</v>
      </c>
      <c r="J63" s="196">
        <f t="shared" si="6"/>
        <v>0</v>
      </c>
      <c r="K63" s="196">
        <f t="shared" si="7"/>
        <v>0</v>
      </c>
      <c r="L63" s="30" t="e">
        <f>I63/#REF!*100</f>
        <v>#REF!</v>
      </c>
      <c r="M63" s="29" t="e">
        <f>I63/#REF!*100</f>
        <v>#REF!</v>
      </c>
      <c r="N63" s="39"/>
    </row>
    <row r="64" spans="1:17" s="3" customFormat="1" ht="45" hidden="1" customHeight="1">
      <c r="A64" s="26" t="s">
        <v>28</v>
      </c>
      <c r="B64" s="26" t="s">
        <v>14</v>
      </c>
      <c r="C64" s="26" t="s">
        <v>42</v>
      </c>
      <c r="D64" s="26" t="s">
        <v>231</v>
      </c>
      <c r="E64" s="27" t="s">
        <v>25</v>
      </c>
      <c r="F64" s="28" t="s">
        <v>232</v>
      </c>
      <c r="G64" s="163">
        <f>SUM(G65)</f>
        <v>0</v>
      </c>
      <c r="H64" s="155">
        <f>SUM(H65)</f>
        <v>0</v>
      </c>
      <c r="I64" s="155">
        <f>SUM(I65)</f>
        <v>0</v>
      </c>
      <c r="J64" s="196" t="e">
        <f t="shared" si="6"/>
        <v>#DIV/0!</v>
      </c>
      <c r="K64" s="196" t="e">
        <f t="shared" si="7"/>
        <v>#DIV/0!</v>
      </c>
      <c r="L64" s="30"/>
      <c r="M64" s="29"/>
      <c r="N64" s="39"/>
    </row>
    <row r="65" spans="1:15" s="3" customFormat="1" ht="0.6" customHeight="1">
      <c r="A65" s="26"/>
      <c r="B65" s="26"/>
      <c r="C65" s="26"/>
      <c r="D65" s="26"/>
      <c r="E65" s="37"/>
      <c r="F65" s="28" t="s">
        <v>35</v>
      </c>
      <c r="G65" s="155">
        <v>0</v>
      </c>
      <c r="H65" s="155">
        <v>0</v>
      </c>
      <c r="I65" s="155">
        <v>0</v>
      </c>
      <c r="J65" s="196" t="e">
        <f t="shared" si="6"/>
        <v>#DIV/0!</v>
      </c>
      <c r="K65" s="196" t="e">
        <f t="shared" si="7"/>
        <v>#DIV/0!</v>
      </c>
      <c r="L65" s="30"/>
      <c r="M65" s="29"/>
      <c r="N65" s="39"/>
    </row>
    <row r="66" spans="1:15" s="3" customFormat="1" ht="17.25" customHeight="1">
      <c r="A66" s="18" t="s">
        <v>31</v>
      </c>
      <c r="B66" s="18" t="s">
        <v>15</v>
      </c>
      <c r="C66" s="18"/>
      <c r="D66" s="18"/>
      <c r="E66" s="40"/>
      <c r="F66" s="192" t="s">
        <v>43</v>
      </c>
      <c r="G66" s="153">
        <f>SUM(G67,G70)</f>
        <v>129870.6</v>
      </c>
      <c r="H66" s="153">
        <f>SUM(H67,H70)</f>
        <v>115031.45000000001</v>
      </c>
      <c r="I66" s="153">
        <f>SUM(I67,I70)</f>
        <v>87743.57</v>
      </c>
      <c r="J66" s="197">
        <f t="shared" si="6"/>
        <v>88.573895862496983</v>
      </c>
      <c r="K66" s="197">
        <f t="shared" si="7"/>
        <v>67.562304324458339</v>
      </c>
      <c r="L66" s="41" t="e">
        <f>I66/#REF!*100</f>
        <v>#REF!</v>
      </c>
      <c r="M66" s="24"/>
      <c r="N66" s="25"/>
    </row>
    <row r="67" spans="1:15" s="3" customFormat="1" ht="78.75">
      <c r="A67" s="34" t="s">
        <v>31</v>
      </c>
      <c r="B67" s="34" t="s">
        <v>44</v>
      </c>
      <c r="C67" s="34" t="s">
        <v>45</v>
      </c>
      <c r="D67" s="34" t="s">
        <v>234</v>
      </c>
      <c r="E67" s="42" t="s">
        <v>235</v>
      </c>
      <c r="F67" s="43" t="s">
        <v>233</v>
      </c>
      <c r="G67" s="161">
        <v>122111</v>
      </c>
      <c r="H67" s="161">
        <v>109167.82</v>
      </c>
      <c r="I67" s="161">
        <v>84351</v>
      </c>
      <c r="J67" s="196">
        <f t="shared" si="6"/>
        <v>89.400479891246505</v>
      </c>
      <c r="K67" s="196">
        <f t="shared" si="7"/>
        <v>69.077314902015374</v>
      </c>
      <c r="L67" s="41"/>
      <c r="M67" s="24"/>
      <c r="N67" s="25"/>
    </row>
    <row r="68" spans="1:15" s="3" customFormat="1" ht="31.5">
      <c r="A68" s="44"/>
      <c r="B68" s="44"/>
      <c r="C68" s="44"/>
      <c r="D68" s="44"/>
      <c r="E68" s="27" t="s">
        <v>47</v>
      </c>
      <c r="F68" s="28" t="s">
        <v>48</v>
      </c>
      <c r="G68" s="155">
        <v>83656</v>
      </c>
      <c r="H68" s="155">
        <v>83656</v>
      </c>
      <c r="I68" s="155">
        <v>58839.18</v>
      </c>
      <c r="J68" s="196">
        <f t="shared" si="6"/>
        <v>100</v>
      </c>
      <c r="K68" s="196">
        <f t="shared" si="7"/>
        <v>70.334680118580849</v>
      </c>
      <c r="L68" s="41"/>
      <c r="M68" s="24"/>
      <c r="N68" s="25"/>
    </row>
    <row r="69" spans="1:15" s="3" customFormat="1" ht="31.5">
      <c r="A69" s="44"/>
      <c r="B69" s="44"/>
      <c r="C69" s="44"/>
      <c r="D69" s="44"/>
      <c r="E69" s="27" t="s">
        <v>49</v>
      </c>
      <c r="F69" s="28" t="s">
        <v>36</v>
      </c>
      <c r="G69" s="155">
        <v>38455</v>
      </c>
      <c r="H69" s="155">
        <v>25511.82</v>
      </c>
      <c r="I69" s="155">
        <v>25511.82</v>
      </c>
      <c r="J69" s="196">
        <f t="shared" si="6"/>
        <v>66.342010141724089</v>
      </c>
      <c r="K69" s="196">
        <f t="shared" si="7"/>
        <v>66.342010141724089</v>
      </c>
      <c r="L69" s="41"/>
      <c r="M69" s="24"/>
      <c r="N69" s="25"/>
    </row>
    <row r="70" spans="1:15" s="3" customFormat="1" ht="65.25" customHeight="1">
      <c r="A70" s="26" t="s">
        <v>31</v>
      </c>
      <c r="B70" s="26" t="s">
        <v>44</v>
      </c>
      <c r="C70" s="26" t="s">
        <v>45</v>
      </c>
      <c r="D70" s="26" t="s">
        <v>46</v>
      </c>
      <c r="E70" s="28"/>
      <c r="F70" s="28" t="s">
        <v>251</v>
      </c>
      <c r="G70" s="157">
        <f>SUM(G71:G72)</f>
        <v>7759.6</v>
      </c>
      <c r="H70" s="157">
        <f>SUM(H71:H72)</f>
        <v>5863.63</v>
      </c>
      <c r="I70" s="157">
        <f>SUM(I71:I72)</f>
        <v>3392.57</v>
      </c>
      <c r="J70" s="194">
        <f t="shared" si="6"/>
        <v>75.566137429764424</v>
      </c>
      <c r="K70" s="194">
        <f t="shared" si="7"/>
        <v>43.720939223671323</v>
      </c>
      <c r="L70" s="30" t="e">
        <f>I70/#REF!*100</f>
        <v>#REF!</v>
      </c>
      <c r="M70" s="38"/>
      <c r="N70" s="36"/>
    </row>
    <row r="71" spans="1:15" s="3" customFormat="1" ht="30.75" customHeight="1">
      <c r="A71" s="26"/>
      <c r="B71" s="26"/>
      <c r="C71" s="26"/>
      <c r="D71" s="26"/>
      <c r="E71" s="27" t="s">
        <v>47</v>
      </c>
      <c r="F71" s="28" t="s">
        <v>48</v>
      </c>
      <c r="G71" s="155">
        <v>5300</v>
      </c>
      <c r="H71" s="155">
        <v>5300</v>
      </c>
      <c r="I71" s="155">
        <v>2828.94</v>
      </c>
      <c r="J71" s="194">
        <f t="shared" si="6"/>
        <v>100</v>
      </c>
      <c r="K71" s="194">
        <f t="shared" si="7"/>
        <v>53.376226415094344</v>
      </c>
      <c r="L71" s="30" t="e">
        <f>I71/#REF!*100</f>
        <v>#REF!</v>
      </c>
      <c r="M71" s="29" t="e">
        <f>I71/#REF!*100</f>
        <v>#REF!</v>
      </c>
      <c r="N71" s="36"/>
    </row>
    <row r="72" spans="1:15" s="3" customFormat="1" ht="33.75" customHeight="1">
      <c r="A72" s="26"/>
      <c r="B72" s="26"/>
      <c r="C72" s="26"/>
      <c r="D72" s="26"/>
      <c r="E72" s="27" t="s">
        <v>49</v>
      </c>
      <c r="F72" s="28" t="s">
        <v>36</v>
      </c>
      <c r="G72" s="155">
        <v>2459.6</v>
      </c>
      <c r="H72" s="155">
        <v>563.63</v>
      </c>
      <c r="I72" s="155">
        <v>563.63</v>
      </c>
      <c r="J72" s="194">
        <f t="shared" si="6"/>
        <v>22.915514717840299</v>
      </c>
      <c r="K72" s="194">
        <f t="shared" si="7"/>
        <v>22.915514717840299</v>
      </c>
      <c r="L72" s="30" t="e">
        <f>I72/#REF!*100</f>
        <v>#REF!</v>
      </c>
      <c r="M72" s="38" t="e">
        <f>I72/#REF!*100</f>
        <v>#REF!</v>
      </c>
      <c r="N72" s="36"/>
    </row>
    <row r="73" spans="1:15" s="3" customFormat="1" ht="46.5" customHeight="1">
      <c r="A73" s="18" t="s">
        <v>50</v>
      </c>
      <c r="B73" s="18" t="s">
        <v>15</v>
      </c>
      <c r="C73" s="18"/>
      <c r="D73" s="18"/>
      <c r="E73" s="40"/>
      <c r="F73" s="192" t="s">
        <v>51</v>
      </c>
      <c r="G73" s="160">
        <f>SUM(G74,G77,G80,G83)</f>
        <v>474847</v>
      </c>
      <c r="H73" s="160">
        <f>SUM(H74,H77,H80,H83)</f>
        <v>447971.93000000005</v>
      </c>
      <c r="I73" s="160">
        <f>SUM(I74,I77,I80,I83)</f>
        <v>445029.25</v>
      </c>
      <c r="J73" s="197">
        <f t="shared" si="6"/>
        <v>94.340267496688412</v>
      </c>
      <c r="K73" s="197">
        <f t="shared" si="7"/>
        <v>93.720556305504715</v>
      </c>
      <c r="L73" s="41" t="e">
        <f>I73/#REF!*100</f>
        <v>#REF!</v>
      </c>
      <c r="M73" s="22"/>
      <c r="N73" s="25"/>
    </row>
    <row r="74" spans="1:15" s="45" customFormat="1" ht="44.45" customHeight="1">
      <c r="A74" s="26" t="s">
        <v>50</v>
      </c>
      <c r="B74" s="26" t="s">
        <v>50</v>
      </c>
      <c r="C74" s="26" t="s">
        <v>45</v>
      </c>
      <c r="D74" s="26" t="s">
        <v>52</v>
      </c>
      <c r="E74" s="27"/>
      <c r="F74" s="43" t="s">
        <v>252</v>
      </c>
      <c r="G74" s="154">
        <f>SUM(G75:G76)</f>
        <v>1172.2</v>
      </c>
      <c r="H74" s="154">
        <f>SUM(H75:H76)</f>
        <v>366</v>
      </c>
      <c r="I74" s="154">
        <f>SUM(I75:I76)</f>
        <v>103.31</v>
      </c>
      <c r="J74" s="194">
        <f t="shared" si="6"/>
        <v>31.223340726838423</v>
      </c>
      <c r="K74" s="194">
        <f t="shared" si="7"/>
        <v>8.8133424330319059</v>
      </c>
      <c r="L74" s="30" t="e">
        <f>I74/#REF!*100</f>
        <v>#REF!</v>
      </c>
      <c r="M74" s="38" t="e">
        <f>I74/#REF!*100</f>
        <v>#REF!</v>
      </c>
      <c r="N74" s="36"/>
    </row>
    <row r="75" spans="1:15" s="45" customFormat="1" ht="18" customHeight="1">
      <c r="A75" s="26"/>
      <c r="B75" s="26"/>
      <c r="C75" s="26"/>
      <c r="D75" s="26"/>
      <c r="E75" s="27" t="s">
        <v>53</v>
      </c>
      <c r="F75" s="28" t="s">
        <v>35</v>
      </c>
      <c r="G75" s="155">
        <v>366</v>
      </c>
      <c r="H75" s="155">
        <v>366</v>
      </c>
      <c r="I75" s="155">
        <v>103.31</v>
      </c>
      <c r="J75" s="194">
        <f t="shared" si="6"/>
        <v>100</v>
      </c>
      <c r="K75" s="194">
        <f t="shared" si="7"/>
        <v>28.226775956284158</v>
      </c>
      <c r="L75" s="30" t="e">
        <f>I75/#REF!*100</f>
        <v>#REF!</v>
      </c>
      <c r="M75" s="29" t="e">
        <f>I75/#REF!*100</f>
        <v>#REF!</v>
      </c>
      <c r="N75" s="46"/>
      <c r="O75" s="3"/>
    </row>
    <row r="76" spans="1:15" s="45" customFormat="1" ht="21.6" customHeight="1">
      <c r="A76" s="26"/>
      <c r="B76" s="26"/>
      <c r="C76" s="26"/>
      <c r="D76" s="26"/>
      <c r="E76" s="27" t="s">
        <v>54</v>
      </c>
      <c r="F76" s="28" t="s">
        <v>36</v>
      </c>
      <c r="G76" s="155">
        <v>806.2</v>
      </c>
      <c r="H76" s="155">
        <v>0</v>
      </c>
      <c r="I76" s="155">
        <v>0</v>
      </c>
      <c r="J76" s="194">
        <f t="shared" si="6"/>
        <v>0</v>
      </c>
      <c r="K76" s="194">
        <f t="shared" si="7"/>
        <v>0</v>
      </c>
      <c r="L76" s="30" t="e">
        <f>I76/#REF!*100</f>
        <v>#REF!</v>
      </c>
      <c r="M76" s="38" t="e">
        <f>I76/#REF!*100</f>
        <v>#REF!</v>
      </c>
      <c r="N76" s="36"/>
    </row>
    <row r="77" spans="1:15" s="3" customFormat="1" ht="31.5">
      <c r="A77" s="26" t="s">
        <v>50</v>
      </c>
      <c r="B77" s="26" t="s">
        <v>55</v>
      </c>
      <c r="C77" s="26" t="s">
        <v>56</v>
      </c>
      <c r="D77" s="26" t="s">
        <v>236</v>
      </c>
      <c r="E77" s="47" t="s">
        <v>238</v>
      </c>
      <c r="F77" s="48" t="s">
        <v>237</v>
      </c>
      <c r="G77" s="155">
        <f>SUM(G78:G79)</f>
        <v>289851.2</v>
      </c>
      <c r="H77" s="155">
        <f>SUM(H78:H79)</f>
        <v>267385.66000000003</v>
      </c>
      <c r="I77" s="155">
        <f>SUM(I78:I79)</f>
        <v>267385.03999999998</v>
      </c>
      <c r="J77" s="194">
        <f t="shared" si="6"/>
        <v>92.249285150449623</v>
      </c>
      <c r="K77" s="194">
        <f t="shared" si="7"/>
        <v>92.249071247591857</v>
      </c>
      <c r="L77" s="30" t="e">
        <f>I77/#REF!*100</f>
        <v>#REF!</v>
      </c>
      <c r="M77" s="29"/>
      <c r="N77" s="36"/>
    </row>
    <row r="78" spans="1:15" s="3" customFormat="1" ht="20.45" customHeight="1">
      <c r="A78" s="49"/>
      <c r="B78" s="49"/>
      <c r="C78" s="49"/>
      <c r="D78" s="49"/>
      <c r="E78" s="27" t="s">
        <v>53</v>
      </c>
      <c r="F78" s="28" t="s">
        <v>21</v>
      </c>
      <c r="G78" s="155">
        <v>180434.2</v>
      </c>
      <c r="H78" s="155">
        <v>180434.2</v>
      </c>
      <c r="I78" s="155">
        <v>180433.58</v>
      </c>
      <c r="J78" s="194">
        <f t="shared" si="6"/>
        <v>100</v>
      </c>
      <c r="K78" s="194">
        <f t="shared" si="7"/>
        <v>99.99965638443264</v>
      </c>
      <c r="L78" s="30" t="e">
        <f>I78/#REF!*100</f>
        <v>#REF!</v>
      </c>
      <c r="M78" s="29"/>
      <c r="N78" s="36"/>
    </row>
    <row r="79" spans="1:15" s="3" customFormat="1" ht="21" customHeight="1">
      <c r="A79" s="49"/>
      <c r="B79" s="49"/>
      <c r="C79" s="49"/>
      <c r="D79" s="49"/>
      <c r="E79" s="47" t="s">
        <v>57</v>
      </c>
      <c r="F79" s="28" t="s">
        <v>36</v>
      </c>
      <c r="G79" s="155">
        <v>109417</v>
      </c>
      <c r="H79" s="155">
        <v>86951.46</v>
      </c>
      <c r="I79" s="155">
        <v>86951.46</v>
      </c>
      <c r="J79" s="194">
        <f t="shared" ref="J79:J112" si="8">H79/G79*100</f>
        <v>79.46796201687124</v>
      </c>
      <c r="K79" s="194">
        <f t="shared" ref="K79:K112" si="9">I79/G79*100</f>
        <v>79.46796201687124</v>
      </c>
      <c r="L79" s="30" t="e">
        <f>I79/#REF!*100</f>
        <v>#REF!</v>
      </c>
      <c r="M79" s="29"/>
      <c r="N79" s="36"/>
    </row>
    <row r="80" spans="1:15" s="3" customFormat="1" ht="51" customHeight="1">
      <c r="A80" s="34" t="s">
        <v>50</v>
      </c>
      <c r="B80" s="34" t="s">
        <v>58</v>
      </c>
      <c r="C80" s="34" t="s">
        <v>59</v>
      </c>
      <c r="D80" s="34" t="s">
        <v>60</v>
      </c>
      <c r="E80" s="47"/>
      <c r="F80" s="50" t="s">
        <v>61</v>
      </c>
      <c r="G80" s="155">
        <f>SUM(G81:G82)</f>
        <v>182198.59999999998</v>
      </c>
      <c r="H80" s="155">
        <f>SUM(H81:H82)</f>
        <v>180220.27</v>
      </c>
      <c r="I80" s="155">
        <f>SUM(I81:I82)</f>
        <v>177540.9</v>
      </c>
      <c r="J80" s="194">
        <f t="shared" si="8"/>
        <v>98.914190339552562</v>
      </c>
      <c r="K80" s="194">
        <f t="shared" si="9"/>
        <v>97.443613726999018</v>
      </c>
      <c r="L80" s="30" t="e">
        <f>I80/#REF!*100</f>
        <v>#REF!</v>
      </c>
      <c r="M80" s="29"/>
      <c r="N80" s="36"/>
    </row>
    <row r="81" spans="1:14" s="3" customFormat="1" ht="31.5">
      <c r="A81" s="49"/>
      <c r="B81" s="49"/>
      <c r="C81" s="49"/>
      <c r="D81" s="49"/>
      <c r="E81" s="27" t="s">
        <v>47</v>
      </c>
      <c r="F81" s="28" t="s">
        <v>62</v>
      </c>
      <c r="G81" s="155">
        <v>129161.9</v>
      </c>
      <c r="H81" s="155">
        <v>129161.9</v>
      </c>
      <c r="I81" s="155">
        <v>126482.53</v>
      </c>
      <c r="J81" s="194">
        <f t="shared" si="8"/>
        <v>100</v>
      </c>
      <c r="K81" s="194">
        <f t="shared" si="9"/>
        <v>97.925572479190848</v>
      </c>
      <c r="L81" s="30" t="e">
        <f>I81/#REF!*100</f>
        <v>#REF!</v>
      </c>
      <c r="M81" s="29" t="e">
        <f>I81/#REF!*100</f>
        <v>#REF!</v>
      </c>
      <c r="N81" s="36"/>
    </row>
    <row r="82" spans="1:14" s="3" customFormat="1" ht="31.5">
      <c r="A82" s="49"/>
      <c r="B82" s="49"/>
      <c r="C82" s="49"/>
      <c r="D82" s="49"/>
      <c r="E82" s="27" t="s">
        <v>49</v>
      </c>
      <c r="F82" s="28" t="s">
        <v>36</v>
      </c>
      <c r="G82" s="155">
        <v>53036.7</v>
      </c>
      <c r="H82" s="155">
        <v>51058.37</v>
      </c>
      <c r="I82" s="155">
        <v>51058.37</v>
      </c>
      <c r="J82" s="194">
        <f t="shared" si="8"/>
        <v>96.269884815608819</v>
      </c>
      <c r="K82" s="194">
        <f t="shared" si="9"/>
        <v>96.269884815608819</v>
      </c>
      <c r="L82" s="30" t="e">
        <f>I82/#REF!*100</f>
        <v>#REF!</v>
      </c>
      <c r="M82" s="29"/>
      <c r="N82" s="36"/>
    </row>
    <row r="83" spans="1:14" s="3" customFormat="1" ht="31.5" customHeight="1">
      <c r="A83" s="34" t="s">
        <v>50</v>
      </c>
      <c r="B83" s="34" t="s">
        <v>58</v>
      </c>
      <c r="C83" s="34" t="s">
        <v>63</v>
      </c>
      <c r="D83" s="34" t="s">
        <v>64</v>
      </c>
      <c r="E83" s="27" t="s">
        <v>19</v>
      </c>
      <c r="F83" s="28" t="s">
        <v>65</v>
      </c>
      <c r="G83" s="155">
        <f>SUM(G84:G84)</f>
        <v>1625</v>
      </c>
      <c r="H83" s="155">
        <f>SUM(H84:H84)</f>
        <v>0</v>
      </c>
      <c r="I83" s="155">
        <f>SUM(I84:I84)</f>
        <v>0</v>
      </c>
      <c r="J83" s="194">
        <f t="shared" si="8"/>
        <v>0</v>
      </c>
      <c r="K83" s="194">
        <f t="shared" si="9"/>
        <v>0</v>
      </c>
      <c r="L83" s="30" t="e">
        <f>I83/#REF!*100</f>
        <v>#REF!</v>
      </c>
      <c r="M83" s="29"/>
      <c r="N83" s="36"/>
    </row>
    <row r="84" spans="1:14" s="3" customFormat="1" ht="18.75" customHeight="1">
      <c r="A84" s="34"/>
      <c r="B84" s="34"/>
      <c r="C84" s="34"/>
      <c r="D84" s="34"/>
      <c r="E84" s="27"/>
      <c r="F84" s="28" t="s">
        <v>62</v>
      </c>
      <c r="G84" s="155">
        <v>1625</v>
      </c>
      <c r="H84" s="155">
        <v>0</v>
      </c>
      <c r="I84" s="155">
        <v>0</v>
      </c>
      <c r="J84" s="194">
        <f t="shared" si="8"/>
        <v>0</v>
      </c>
      <c r="K84" s="194">
        <f t="shared" si="9"/>
        <v>0</v>
      </c>
      <c r="L84" s="30" t="e">
        <f>I84/#REF!*100</f>
        <v>#REF!</v>
      </c>
      <c r="M84" s="29" t="e">
        <f>I84/#REF!*100</f>
        <v>#REF!</v>
      </c>
      <c r="N84" s="36"/>
    </row>
    <row r="85" spans="1:14" s="3" customFormat="1" ht="48" customHeight="1">
      <c r="A85" s="18" t="s">
        <v>55</v>
      </c>
      <c r="B85" s="18" t="s">
        <v>15</v>
      </c>
      <c r="C85" s="18"/>
      <c r="D85" s="18"/>
      <c r="E85" s="40"/>
      <c r="F85" s="192" t="s">
        <v>66</v>
      </c>
      <c r="G85" s="153">
        <f>SUM(G86,G88,G91,G94)</f>
        <v>344494.2</v>
      </c>
      <c r="H85" s="153">
        <f>SUM(H86,H88,H91,H94)</f>
        <v>328927.51999999996</v>
      </c>
      <c r="I85" s="153">
        <f>SUM(I86,I88,I91,I94)</f>
        <v>328677.51999999996</v>
      </c>
      <c r="J85" s="197">
        <f t="shared" si="8"/>
        <v>95.481294024688935</v>
      </c>
      <c r="K85" s="197">
        <f t="shared" si="9"/>
        <v>95.408723862404628</v>
      </c>
      <c r="L85" s="41" t="e">
        <f>I85/#REF!*100</f>
        <v>#REF!</v>
      </c>
      <c r="M85" s="22"/>
      <c r="N85" s="36"/>
    </row>
    <row r="86" spans="1:14" s="3" customFormat="1" ht="31.5">
      <c r="A86" s="34" t="s">
        <v>55</v>
      </c>
      <c r="B86" s="34" t="s">
        <v>14</v>
      </c>
      <c r="C86" s="34" t="s">
        <v>63</v>
      </c>
      <c r="D86" s="34" t="s">
        <v>283</v>
      </c>
      <c r="E86" s="42"/>
      <c r="F86" s="51" t="s">
        <v>282</v>
      </c>
      <c r="G86" s="161">
        <f>G87</f>
        <v>250</v>
      </c>
      <c r="H86" s="161">
        <f>H87</f>
        <v>250</v>
      </c>
      <c r="I86" s="161">
        <f>I87</f>
        <v>0</v>
      </c>
      <c r="J86" s="196">
        <f>H86/G86*100</f>
        <v>100</v>
      </c>
      <c r="K86" s="196">
        <f>I86/G86*100</f>
        <v>0</v>
      </c>
      <c r="L86" s="52"/>
      <c r="M86" s="53"/>
      <c r="N86" s="36"/>
    </row>
    <row r="87" spans="1:14" s="3" customFormat="1" ht="47.25">
      <c r="A87" s="34"/>
      <c r="B87" s="34"/>
      <c r="C87" s="34"/>
      <c r="D87" s="34"/>
      <c r="E87" s="54" t="s">
        <v>190</v>
      </c>
      <c r="F87" s="28" t="s">
        <v>62</v>
      </c>
      <c r="G87" s="161">
        <v>250</v>
      </c>
      <c r="H87" s="161">
        <v>250</v>
      </c>
      <c r="I87" s="161">
        <v>0</v>
      </c>
      <c r="J87" s="196">
        <f>H87/G87*100</f>
        <v>100</v>
      </c>
      <c r="K87" s="196">
        <f>I87/G87*100</f>
        <v>0</v>
      </c>
      <c r="L87" s="52"/>
      <c r="M87" s="53"/>
      <c r="N87" s="36"/>
    </row>
    <row r="88" spans="1:14" s="3" customFormat="1" ht="85.5" customHeight="1">
      <c r="A88" s="34" t="s">
        <v>55</v>
      </c>
      <c r="B88" s="34" t="s">
        <v>22</v>
      </c>
      <c r="C88" s="34" t="s">
        <v>67</v>
      </c>
      <c r="D88" s="34" t="s">
        <v>68</v>
      </c>
      <c r="E88" s="42" t="s">
        <v>228</v>
      </c>
      <c r="F88" s="51" t="s">
        <v>69</v>
      </c>
      <c r="G88" s="161">
        <f>SUM(G89,G90)</f>
        <v>182201</v>
      </c>
      <c r="H88" s="161">
        <f>SUM(H89,H90)</f>
        <v>167646.24</v>
      </c>
      <c r="I88" s="161">
        <f>SUM(I89,I90)</f>
        <v>167646.24</v>
      </c>
      <c r="J88" s="196">
        <f t="shared" si="8"/>
        <v>92.011701362780656</v>
      </c>
      <c r="K88" s="196">
        <f t="shared" si="9"/>
        <v>92.011701362780656</v>
      </c>
      <c r="L88" s="52"/>
      <c r="M88" s="53"/>
      <c r="N88" s="36"/>
    </row>
    <row r="89" spans="1:14" s="3" customFormat="1" ht="69" customHeight="1">
      <c r="A89" s="34"/>
      <c r="B89" s="34"/>
      <c r="C89" s="34"/>
      <c r="D89" s="34"/>
      <c r="E89" s="54" t="s">
        <v>250</v>
      </c>
      <c r="F89" s="28" t="s">
        <v>62</v>
      </c>
      <c r="G89" s="155">
        <v>113855.2</v>
      </c>
      <c r="H89" s="155">
        <v>113855.2</v>
      </c>
      <c r="I89" s="155">
        <v>113855.2</v>
      </c>
      <c r="J89" s="196">
        <f t="shared" si="8"/>
        <v>100</v>
      </c>
      <c r="K89" s="196">
        <f t="shared" si="9"/>
        <v>100</v>
      </c>
      <c r="L89" s="52"/>
      <c r="M89" s="53"/>
      <c r="N89" s="36"/>
    </row>
    <row r="90" spans="1:14" s="3" customFormat="1" ht="18.75" customHeight="1">
      <c r="A90" s="44"/>
      <c r="B90" s="44"/>
      <c r="C90" s="44"/>
      <c r="D90" s="44"/>
      <c r="E90" s="27" t="s">
        <v>70</v>
      </c>
      <c r="F90" s="28" t="s">
        <v>36</v>
      </c>
      <c r="G90" s="155">
        <v>68345.8</v>
      </c>
      <c r="H90" s="155">
        <v>53791.040000000001</v>
      </c>
      <c r="I90" s="155">
        <v>53791.040000000001</v>
      </c>
      <c r="J90" s="196">
        <f t="shared" si="8"/>
        <v>78.70423639784741</v>
      </c>
      <c r="K90" s="196">
        <f t="shared" si="9"/>
        <v>78.70423639784741</v>
      </c>
      <c r="L90" s="52"/>
      <c r="M90" s="53"/>
      <c r="N90" s="36"/>
    </row>
    <row r="91" spans="1:14" s="3" customFormat="1" ht="64.5" customHeight="1">
      <c r="A91" s="34" t="s">
        <v>55</v>
      </c>
      <c r="B91" s="34" t="s">
        <v>22</v>
      </c>
      <c r="C91" s="34" t="s">
        <v>71</v>
      </c>
      <c r="D91" s="34" t="s">
        <v>72</v>
      </c>
      <c r="E91" s="27" t="s">
        <v>73</v>
      </c>
      <c r="F91" s="55" t="s">
        <v>279</v>
      </c>
      <c r="G91" s="155">
        <f>SUM(G92:G93)</f>
        <v>128403.2</v>
      </c>
      <c r="H91" s="155">
        <f>SUM(H92:H93)</f>
        <v>127755.73999999999</v>
      </c>
      <c r="I91" s="155">
        <f>SUM(I92:I93)</f>
        <v>127755.73999999999</v>
      </c>
      <c r="J91" s="196">
        <f t="shared" si="8"/>
        <v>99.495760230274627</v>
      </c>
      <c r="K91" s="196">
        <f t="shared" si="9"/>
        <v>99.495760230274627</v>
      </c>
      <c r="L91" s="56" t="e">
        <f>I91/#REF!*100</f>
        <v>#REF!</v>
      </c>
      <c r="M91" s="29"/>
      <c r="N91" s="36"/>
    </row>
    <row r="92" spans="1:14" s="3" customFormat="1" ht="34.5" customHeight="1">
      <c r="A92" s="34"/>
      <c r="B92" s="34"/>
      <c r="C92" s="34"/>
      <c r="D92" s="34"/>
      <c r="E92" s="27" t="s">
        <v>74</v>
      </c>
      <c r="F92" s="28" t="s">
        <v>62</v>
      </c>
      <c r="G92" s="155">
        <v>75903.199999999997</v>
      </c>
      <c r="H92" s="155">
        <v>75903.199999999997</v>
      </c>
      <c r="I92" s="155">
        <v>75903.199999999997</v>
      </c>
      <c r="J92" s="196">
        <f t="shared" si="8"/>
        <v>100</v>
      </c>
      <c r="K92" s="196">
        <f t="shared" si="9"/>
        <v>100</v>
      </c>
      <c r="L92" s="56" t="e">
        <f>I92/#REF!*100</f>
        <v>#REF!</v>
      </c>
      <c r="M92" s="29" t="e">
        <f>I92/#REF!*100</f>
        <v>#REF!</v>
      </c>
      <c r="N92" s="36"/>
    </row>
    <row r="93" spans="1:14" s="3" customFormat="1" ht="20.25" customHeight="1">
      <c r="A93" s="34"/>
      <c r="B93" s="34"/>
      <c r="C93" s="34"/>
      <c r="D93" s="34"/>
      <c r="E93" s="27" t="s">
        <v>70</v>
      </c>
      <c r="F93" s="28" t="s">
        <v>36</v>
      </c>
      <c r="G93" s="155">
        <v>52500</v>
      </c>
      <c r="H93" s="155">
        <v>51852.54</v>
      </c>
      <c r="I93" s="155">
        <v>51852.54</v>
      </c>
      <c r="J93" s="196">
        <f t="shared" si="8"/>
        <v>98.766742857142859</v>
      </c>
      <c r="K93" s="196">
        <f t="shared" si="9"/>
        <v>98.766742857142859</v>
      </c>
      <c r="L93" s="56" t="e">
        <f>I93/#REF!*100</f>
        <v>#REF!</v>
      </c>
      <c r="M93" s="29"/>
      <c r="N93" s="36"/>
    </row>
    <row r="94" spans="1:14" s="3" customFormat="1" ht="78.75">
      <c r="A94" s="34" t="s">
        <v>55</v>
      </c>
      <c r="B94" s="34" t="s">
        <v>22</v>
      </c>
      <c r="C94" s="34" t="s">
        <v>71</v>
      </c>
      <c r="D94" s="34" t="s">
        <v>277</v>
      </c>
      <c r="E94" s="27" t="s">
        <v>276</v>
      </c>
      <c r="F94" s="55" t="s">
        <v>278</v>
      </c>
      <c r="G94" s="155">
        <f>SUM(G95:G96)</f>
        <v>33640</v>
      </c>
      <c r="H94" s="155">
        <f>SUM(H95:H96)</f>
        <v>33275.54</v>
      </c>
      <c r="I94" s="155">
        <f>SUM(I95:I96)</f>
        <v>33275.54</v>
      </c>
      <c r="J94" s="196">
        <f>H94/G94*100</f>
        <v>98.916587395957194</v>
      </c>
      <c r="K94" s="196">
        <f>I94/G94*100</f>
        <v>98.916587395957194</v>
      </c>
      <c r="L94" s="56"/>
      <c r="M94" s="29"/>
      <c r="N94" s="36"/>
    </row>
    <row r="95" spans="1:14" s="3" customFormat="1" ht="31.5">
      <c r="A95" s="34"/>
      <c r="B95" s="34"/>
      <c r="C95" s="34"/>
      <c r="D95" s="34"/>
      <c r="E95" s="27" t="s">
        <v>74</v>
      </c>
      <c r="F95" s="28" t="s">
        <v>62</v>
      </c>
      <c r="G95" s="155">
        <v>14360</v>
      </c>
      <c r="H95" s="155">
        <v>14360</v>
      </c>
      <c r="I95" s="155">
        <v>14360</v>
      </c>
      <c r="J95" s="196">
        <f>H95/G95*100</f>
        <v>100</v>
      </c>
      <c r="K95" s="196">
        <f>I95/G95*100</f>
        <v>100</v>
      </c>
      <c r="L95" s="56"/>
      <c r="M95" s="29"/>
      <c r="N95" s="36"/>
    </row>
    <row r="96" spans="1:14" s="3" customFormat="1" ht="20.25" customHeight="1">
      <c r="A96" s="34"/>
      <c r="B96" s="34"/>
      <c r="C96" s="34"/>
      <c r="D96" s="34"/>
      <c r="E96" s="27" t="s">
        <v>70</v>
      </c>
      <c r="F96" s="28" t="s">
        <v>36</v>
      </c>
      <c r="G96" s="155">
        <v>19280</v>
      </c>
      <c r="H96" s="155">
        <v>18915.54</v>
      </c>
      <c r="I96" s="155">
        <v>18915.54</v>
      </c>
      <c r="J96" s="196">
        <f>H96/G96*100</f>
        <v>98.109647302904563</v>
      </c>
      <c r="K96" s="196">
        <f>I96/G96*100</f>
        <v>98.109647302904563</v>
      </c>
      <c r="L96" s="56"/>
      <c r="M96" s="29"/>
      <c r="N96" s="36"/>
    </row>
    <row r="97" spans="1:14" s="45" customFormat="1" ht="29.45" customHeight="1">
      <c r="A97" s="18" t="s">
        <v>75</v>
      </c>
      <c r="B97" s="18" t="s">
        <v>15</v>
      </c>
      <c r="C97" s="18"/>
      <c r="D97" s="18"/>
      <c r="E97" s="40"/>
      <c r="F97" s="192" t="s">
        <v>76</v>
      </c>
      <c r="G97" s="153">
        <f>G107</f>
        <v>328015.5</v>
      </c>
      <c r="H97" s="153">
        <f>H107</f>
        <v>327993.83</v>
      </c>
      <c r="I97" s="153">
        <f>I107</f>
        <v>327993.83</v>
      </c>
      <c r="J97" s="197">
        <f t="shared" si="8"/>
        <v>99.993393604875379</v>
      </c>
      <c r="K97" s="197">
        <f t="shared" si="9"/>
        <v>99.993393604875379</v>
      </c>
      <c r="L97" s="41" t="e">
        <f>I97/#REF!*100</f>
        <v>#REF!</v>
      </c>
      <c r="M97" s="22"/>
      <c r="N97" s="25"/>
    </row>
    <row r="98" spans="1:14" s="3" customFormat="1" ht="21" hidden="1" customHeight="1">
      <c r="A98" s="26" t="s">
        <v>75</v>
      </c>
      <c r="B98" s="26" t="s">
        <v>50</v>
      </c>
      <c r="C98" s="26" t="s">
        <v>77</v>
      </c>
      <c r="D98" s="26" t="s">
        <v>78</v>
      </c>
      <c r="E98" s="27" t="s">
        <v>79</v>
      </c>
      <c r="F98" s="55" t="s">
        <v>80</v>
      </c>
      <c r="G98" s="155">
        <f>SUM(G99:G100)</f>
        <v>0</v>
      </c>
      <c r="H98" s="155">
        <f>SUM(H99:H100)</f>
        <v>0</v>
      </c>
      <c r="I98" s="155">
        <f>SUM(I99:I100)</f>
        <v>0</v>
      </c>
      <c r="J98" s="194" t="e">
        <f t="shared" si="8"/>
        <v>#DIV/0!</v>
      </c>
      <c r="K98" s="194" t="e">
        <f t="shared" si="9"/>
        <v>#DIV/0!</v>
      </c>
      <c r="L98" s="30" t="e">
        <f>I98/#REF!*100</f>
        <v>#REF!</v>
      </c>
      <c r="M98" s="38"/>
      <c r="N98" s="36"/>
    </row>
    <row r="99" spans="1:14" s="3" customFormat="1" ht="23.1" hidden="1" customHeight="1">
      <c r="A99" s="26"/>
      <c r="B99" s="26"/>
      <c r="C99" s="26"/>
      <c r="D99" s="26"/>
      <c r="E99" s="27" t="s">
        <v>81</v>
      </c>
      <c r="F99" s="28" t="s">
        <v>35</v>
      </c>
      <c r="G99" s="164"/>
      <c r="H99" s="155"/>
      <c r="I99" s="155"/>
      <c r="J99" s="194" t="e">
        <f t="shared" si="8"/>
        <v>#DIV/0!</v>
      </c>
      <c r="K99" s="194" t="e">
        <f t="shared" si="9"/>
        <v>#DIV/0!</v>
      </c>
      <c r="L99" s="30" t="e">
        <f>I99/#REF!*100</f>
        <v>#REF!</v>
      </c>
      <c r="M99" s="29" t="e">
        <f>I99/#REF!*100</f>
        <v>#REF!</v>
      </c>
      <c r="N99" s="36"/>
    </row>
    <row r="100" spans="1:14" s="3" customFormat="1" ht="27.95" hidden="1" customHeight="1">
      <c r="A100" s="26"/>
      <c r="B100" s="26"/>
      <c r="C100" s="26"/>
      <c r="D100" s="26"/>
      <c r="E100" s="27" t="s">
        <v>82</v>
      </c>
      <c r="F100" s="28" t="s">
        <v>83</v>
      </c>
      <c r="G100" s="155"/>
      <c r="H100" s="155"/>
      <c r="I100" s="155"/>
      <c r="J100" s="194" t="e">
        <f t="shared" si="8"/>
        <v>#DIV/0!</v>
      </c>
      <c r="K100" s="194" t="e">
        <f t="shared" si="9"/>
        <v>#DIV/0!</v>
      </c>
      <c r="L100" s="30" t="e">
        <f>I100/#REF!*100</f>
        <v>#REF!</v>
      </c>
      <c r="M100" s="38" t="e">
        <f>I100/#REF!*100</f>
        <v>#REF!</v>
      </c>
      <c r="N100" s="46"/>
    </row>
    <row r="101" spans="1:14" s="3" customFormat="1" ht="23.1" hidden="1" customHeight="1">
      <c r="A101" s="26" t="s">
        <v>75</v>
      </c>
      <c r="B101" s="26" t="s">
        <v>50</v>
      </c>
      <c r="C101" s="26" t="s">
        <v>77</v>
      </c>
      <c r="D101" s="26" t="s">
        <v>84</v>
      </c>
      <c r="E101" s="27" t="s">
        <v>85</v>
      </c>
      <c r="F101" s="57" t="s">
        <v>86</v>
      </c>
      <c r="G101" s="155">
        <f>SUM(G102:G103)</f>
        <v>0</v>
      </c>
      <c r="H101" s="155">
        <f>SUM(H102:H103)</f>
        <v>0</v>
      </c>
      <c r="I101" s="155">
        <f>SUM(I102:I103)</f>
        <v>0</v>
      </c>
      <c r="J101" s="194" t="e">
        <f t="shared" si="8"/>
        <v>#DIV/0!</v>
      </c>
      <c r="K101" s="194" t="e">
        <f t="shared" si="9"/>
        <v>#DIV/0!</v>
      </c>
      <c r="L101" s="30" t="e">
        <f>I101/#REF!*100</f>
        <v>#REF!</v>
      </c>
      <c r="M101" s="38"/>
      <c r="N101" s="36"/>
    </row>
    <row r="102" spans="1:14" s="3" customFormat="1" ht="27.6" hidden="1" customHeight="1">
      <c r="A102" s="26"/>
      <c r="B102" s="26"/>
      <c r="C102" s="26"/>
      <c r="D102" s="26"/>
      <c r="E102" s="27" t="s">
        <v>87</v>
      </c>
      <c r="F102" s="28" t="s">
        <v>35</v>
      </c>
      <c r="G102" s="164"/>
      <c r="H102" s="155"/>
      <c r="I102" s="155"/>
      <c r="J102" s="194" t="e">
        <f t="shared" si="8"/>
        <v>#DIV/0!</v>
      </c>
      <c r="K102" s="194" t="e">
        <f t="shared" si="9"/>
        <v>#DIV/0!</v>
      </c>
      <c r="L102" s="30" t="e">
        <f>I102/#REF!*100</f>
        <v>#REF!</v>
      </c>
      <c r="M102" s="29" t="e">
        <f>I102/#REF!*100</f>
        <v>#REF!</v>
      </c>
      <c r="N102" s="36"/>
    </row>
    <row r="103" spans="1:14" s="3" customFormat="1" ht="40.5" hidden="1" customHeight="1">
      <c r="A103" s="26"/>
      <c r="B103" s="26"/>
      <c r="C103" s="26"/>
      <c r="D103" s="26"/>
      <c r="E103" s="27" t="s">
        <v>88</v>
      </c>
      <c r="F103" s="28" t="s">
        <v>36</v>
      </c>
      <c r="G103" s="155"/>
      <c r="H103" s="155"/>
      <c r="I103" s="155"/>
      <c r="J103" s="194" t="e">
        <f t="shared" si="8"/>
        <v>#DIV/0!</v>
      </c>
      <c r="K103" s="194" t="e">
        <f t="shared" si="9"/>
        <v>#DIV/0!</v>
      </c>
      <c r="L103" s="30" t="e">
        <f>I103/#REF!*100</f>
        <v>#REF!</v>
      </c>
      <c r="M103" s="38" t="e">
        <f>I103/#REF!*100</f>
        <v>#REF!</v>
      </c>
      <c r="N103" s="36"/>
    </row>
    <row r="104" spans="1:14" s="3" customFormat="1" ht="69.95" hidden="1" customHeight="1">
      <c r="A104" s="26" t="s">
        <v>75</v>
      </c>
      <c r="B104" s="26" t="s">
        <v>50</v>
      </c>
      <c r="C104" s="26" t="s">
        <v>77</v>
      </c>
      <c r="D104" s="26" t="s">
        <v>89</v>
      </c>
      <c r="E104" s="27" t="s">
        <v>90</v>
      </c>
      <c r="F104" s="58" t="s">
        <v>91</v>
      </c>
      <c r="G104" s="155">
        <f>SUM(G105:G106)</f>
        <v>0</v>
      </c>
      <c r="H104" s="155">
        <f>SUM(H105:H106)</f>
        <v>0</v>
      </c>
      <c r="I104" s="155">
        <f>SUM(I105:I106)</f>
        <v>0</v>
      </c>
      <c r="J104" s="194" t="e">
        <f t="shared" si="8"/>
        <v>#DIV/0!</v>
      </c>
      <c r="K104" s="194" t="e">
        <f t="shared" si="9"/>
        <v>#DIV/0!</v>
      </c>
      <c r="L104" s="30" t="e">
        <f>I104/#REF!*100</f>
        <v>#REF!</v>
      </c>
      <c r="M104" s="29"/>
      <c r="N104" s="36"/>
    </row>
    <row r="105" spans="1:14" s="3" customFormat="1" ht="33" hidden="1" customHeight="1">
      <c r="A105" s="26"/>
      <c r="B105" s="26"/>
      <c r="C105" s="26"/>
      <c r="D105" s="26"/>
      <c r="E105" s="54" t="s">
        <v>250</v>
      </c>
      <c r="F105" s="28" t="s">
        <v>35</v>
      </c>
      <c r="G105" s="155">
        <v>0</v>
      </c>
      <c r="H105" s="155">
        <v>0</v>
      </c>
      <c r="I105" s="155">
        <v>0</v>
      </c>
      <c r="J105" s="194" t="e">
        <f t="shared" si="8"/>
        <v>#DIV/0!</v>
      </c>
      <c r="K105" s="194" t="e">
        <f t="shared" si="9"/>
        <v>#DIV/0!</v>
      </c>
      <c r="L105" s="30" t="e">
        <f>I105/#REF!*100</f>
        <v>#REF!</v>
      </c>
      <c r="M105" s="29" t="e">
        <f>I105/#REF!*100</f>
        <v>#REF!</v>
      </c>
      <c r="N105" s="36"/>
    </row>
    <row r="106" spans="1:14" s="3" customFormat="1" ht="20.100000000000001" hidden="1" customHeight="1">
      <c r="A106" s="26"/>
      <c r="B106" s="26"/>
      <c r="C106" s="26"/>
      <c r="D106" s="26"/>
      <c r="E106" s="27" t="s">
        <v>70</v>
      </c>
      <c r="F106" s="28" t="s">
        <v>36</v>
      </c>
      <c r="G106" s="155">
        <v>0</v>
      </c>
      <c r="H106" s="155">
        <v>0</v>
      </c>
      <c r="I106" s="155">
        <v>0</v>
      </c>
      <c r="J106" s="194" t="e">
        <f t="shared" si="8"/>
        <v>#DIV/0!</v>
      </c>
      <c r="K106" s="194" t="e">
        <f t="shared" si="9"/>
        <v>#DIV/0!</v>
      </c>
      <c r="L106" s="30" t="e">
        <f>I106/#REF!*100</f>
        <v>#REF!</v>
      </c>
      <c r="M106" s="29"/>
      <c r="N106" s="36"/>
    </row>
    <row r="107" spans="1:14" s="3" customFormat="1" ht="66" customHeight="1">
      <c r="A107" s="26" t="s">
        <v>75</v>
      </c>
      <c r="B107" s="26" t="s">
        <v>50</v>
      </c>
      <c r="C107" s="26" t="s">
        <v>77</v>
      </c>
      <c r="D107" s="26" t="s">
        <v>92</v>
      </c>
      <c r="E107" s="27" t="s">
        <v>93</v>
      </c>
      <c r="F107" s="58" t="s">
        <v>94</v>
      </c>
      <c r="G107" s="155">
        <f>SUM(G108:G109)</f>
        <v>328015.5</v>
      </c>
      <c r="H107" s="155">
        <f>SUM(H108:H109)</f>
        <v>327993.83</v>
      </c>
      <c r="I107" s="155">
        <f>SUM(I108:I109)</f>
        <v>327993.83</v>
      </c>
      <c r="J107" s="194">
        <f t="shared" si="8"/>
        <v>99.993393604875379</v>
      </c>
      <c r="K107" s="194">
        <f t="shared" si="9"/>
        <v>99.993393604875379</v>
      </c>
      <c r="L107" s="30" t="e">
        <f>I107/#REF!*100</f>
        <v>#REF!</v>
      </c>
      <c r="M107" s="29"/>
      <c r="N107" s="36"/>
    </row>
    <row r="108" spans="1:14" s="3" customFormat="1" ht="33.75" customHeight="1">
      <c r="A108" s="26"/>
      <c r="B108" s="26"/>
      <c r="C108" s="26"/>
      <c r="D108" s="26"/>
      <c r="E108" s="27" t="s">
        <v>87</v>
      </c>
      <c r="F108" s="28" t="s">
        <v>35</v>
      </c>
      <c r="G108" s="155">
        <v>227795.5</v>
      </c>
      <c r="H108" s="155">
        <v>227795.5</v>
      </c>
      <c r="I108" s="155">
        <v>227795.5</v>
      </c>
      <c r="J108" s="194">
        <f t="shared" si="8"/>
        <v>100</v>
      </c>
      <c r="K108" s="194">
        <f t="shared" si="9"/>
        <v>100</v>
      </c>
      <c r="L108" s="30" t="e">
        <f>I108/#REF!*100</f>
        <v>#REF!</v>
      </c>
      <c r="M108" s="59" t="e">
        <f>I108/#REF!*100</f>
        <v>#REF!</v>
      </c>
      <c r="N108" s="36"/>
    </row>
    <row r="109" spans="1:14" s="3" customFormat="1" ht="20.25" customHeight="1">
      <c r="A109" s="26"/>
      <c r="B109" s="26"/>
      <c r="C109" s="26"/>
      <c r="D109" s="26"/>
      <c r="E109" s="27" t="s">
        <v>95</v>
      </c>
      <c r="F109" s="28" t="s">
        <v>36</v>
      </c>
      <c r="G109" s="155">
        <v>100220</v>
      </c>
      <c r="H109" s="155">
        <v>100198.33</v>
      </c>
      <c r="I109" s="155">
        <v>100198.33</v>
      </c>
      <c r="J109" s="194">
        <f t="shared" si="8"/>
        <v>99.97837756934743</v>
      </c>
      <c r="K109" s="194">
        <f t="shared" si="9"/>
        <v>99.97837756934743</v>
      </c>
      <c r="L109" s="30" t="e">
        <f>I109/#REF!*100</f>
        <v>#REF!</v>
      </c>
      <c r="M109" s="59"/>
      <c r="N109" s="36"/>
    </row>
    <row r="110" spans="1:14" s="3" customFormat="1" ht="15" customHeight="1">
      <c r="A110" s="18" t="s">
        <v>44</v>
      </c>
      <c r="B110" s="18" t="s">
        <v>15</v>
      </c>
      <c r="C110" s="18"/>
      <c r="D110" s="18"/>
      <c r="E110" s="60"/>
      <c r="F110" s="192" t="s">
        <v>96</v>
      </c>
      <c r="G110" s="160">
        <f>SUM(G111)</f>
        <v>39260</v>
      </c>
      <c r="H110" s="160">
        <f>SUM(H111)</f>
        <v>24255.489999999998</v>
      </c>
      <c r="I110" s="160">
        <f>SUM(I111)</f>
        <v>24255.489999999998</v>
      </c>
      <c r="J110" s="197">
        <f t="shared" si="8"/>
        <v>61.781686194600091</v>
      </c>
      <c r="K110" s="197">
        <f t="shared" si="9"/>
        <v>61.781686194600091</v>
      </c>
      <c r="L110" s="41" t="e">
        <f>I110/#REF!*100</f>
        <v>#REF!</v>
      </c>
      <c r="M110" s="22"/>
      <c r="N110" s="25"/>
    </row>
    <row r="111" spans="1:14" s="45" customFormat="1" ht="81" customHeight="1">
      <c r="A111" s="26" t="s">
        <v>44</v>
      </c>
      <c r="B111" s="26" t="s">
        <v>50</v>
      </c>
      <c r="C111" s="26" t="s">
        <v>67</v>
      </c>
      <c r="D111" s="26" t="s">
        <v>240</v>
      </c>
      <c r="E111" s="61" t="s">
        <v>241</v>
      </c>
      <c r="F111" s="43" t="s">
        <v>239</v>
      </c>
      <c r="G111" s="154">
        <f>SUM(G112:G113)</f>
        <v>39260</v>
      </c>
      <c r="H111" s="154">
        <f>SUM(H112:H113)</f>
        <v>24255.489999999998</v>
      </c>
      <c r="I111" s="154">
        <f>SUM(I112:I113)</f>
        <v>24255.489999999998</v>
      </c>
      <c r="J111" s="194">
        <f t="shared" si="8"/>
        <v>61.781686194600091</v>
      </c>
      <c r="K111" s="194">
        <f t="shared" si="9"/>
        <v>61.781686194600091</v>
      </c>
      <c r="L111" s="30" t="e">
        <f>I111/#REF!*100</f>
        <v>#REF!</v>
      </c>
      <c r="M111" s="29"/>
      <c r="N111" s="36"/>
    </row>
    <row r="112" spans="1:14" s="45" customFormat="1" ht="31.5">
      <c r="A112" s="62"/>
      <c r="B112" s="62"/>
      <c r="C112" s="62"/>
      <c r="D112" s="62"/>
      <c r="E112" s="27" t="s">
        <v>97</v>
      </c>
      <c r="F112" s="28" t="s">
        <v>35</v>
      </c>
      <c r="G112" s="155">
        <v>25000</v>
      </c>
      <c r="H112" s="155">
        <v>10000</v>
      </c>
      <c r="I112" s="155">
        <v>10000</v>
      </c>
      <c r="J112" s="194">
        <f t="shared" si="8"/>
        <v>40</v>
      </c>
      <c r="K112" s="194">
        <f t="shared" si="9"/>
        <v>40</v>
      </c>
      <c r="L112" s="30" t="e">
        <f>I112/#REF!*100</f>
        <v>#REF!</v>
      </c>
      <c r="M112" s="29" t="e">
        <f>I112/#REF!*100</f>
        <v>#REF!</v>
      </c>
      <c r="N112" s="36"/>
    </row>
    <row r="113" spans="1:15" s="45" customFormat="1" ht="20.25" customHeight="1">
      <c r="A113" s="62"/>
      <c r="B113" s="62"/>
      <c r="C113" s="62"/>
      <c r="D113" s="62"/>
      <c r="E113" s="27" t="s">
        <v>70</v>
      </c>
      <c r="F113" s="28" t="s">
        <v>36</v>
      </c>
      <c r="G113" s="155">
        <v>14260</v>
      </c>
      <c r="H113" s="155">
        <v>14255.49</v>
      </c>
      <c r="I113" s="155">
        <v>14255.49</v>
      </c>
      <c r="J113" s="194">
        <f t="shared" ref="J113:J139" si="10">H113/G113*100</f>
        <v>99.968373071528745</v>
      </c>
      <c r="K113" s="194">
        <f t="shared" ref="K113:K139" si="11">I113/G113*100</f>
        <v>99.968373071528745</v>
      </c>
      <c r="L113" s="30" t="e">
        <f>I113/#REF!*100</f>
        <v>#REF!</v>
      </c>
      <c r="M113" s="38" t="e">
        <f>I113/#REF!*100</f>
        <v>#REF!</v>
      </c>
      <c r="N113" s="36"/>
    </row>
    <row r="114" spans="1:15" s="45" customFormat="1" ht="60.75" customHeight="1">
      <c r="A114" s="18" t="s">
        <v>98</v>
      </c>
      <c r="B114" s="18" t="s">
        <v>15</v>
      </c>
      <c r="C114" s="18"/>
      <c r="D114" s="18"/>
      <c r="E114" s="40"/>
      <c r="F114" s="192" t="s">
        <v>99</v>
      </c>
      <c r="G114" s="153">
        <f>SUM(G115)</f>
        <v>9237.2000000000007</v>
      </c>
      <c r="H114" s="153">
        <f>SUM(H115)</f>
        <v>9237.2000000000007</v>
      </c>
      <c r="I114" s="153">
        <f>SUM(I115)</f>
        <v>9237.11</v>
      </c>
      <c r="J114" s="197">
        <f t="shared" si="10"/>
        <v>100</v>
      </c>
      <c r="K114" s="197">
        <f t="shared" si="11"/>
        <v>99.999025678777116</v>
      </c>
      <c r="L114" s="41" t="e">
        <f>I114/#REF!*100</f>
        <v>#REF!</v>
      </c>
      <c r="M114" s="24"/>
      <c r="N114" s="36"/>
    </row>
    <row r="115" spans="1:15" s="45" customFormat="1" ht="32.1" customHeight="1">
      <c r="A115" s="26" t="s">
        <v>98</v>
      </c>
      <c r="B115" s="26" t="s">
        <v>31</v>
      </c>
      <c r="C115" s="26" t="s">
        <v>100</v>
      </c>
      <c r="D115" s="26" t="s">
        <v>101</v>
      </c>
      <c r="E115" s="27" t="s">
        <v>229</v>
      </c>
      <c r="F115" s="28" t="s">
        <v>102</v>
      </c>
      <c r="G115" s="162">
        <f>SUM(G116:G117)</f>
        <v>9237.2000000000007</v>
      </c>
      <c r="H115" s="162">
        <f>SUM(H116:H117)</f>
        <v>9237.2000000000007</v>
      </c>
      <c r="I115" s="162">
        <f>SUM(I116:I117)</f>
        <v>9237.11</v>
      </c>
      <c r="J115" s="196">
        <f t="shared" si="10"/>
        <v>100</v>
      </c>
      <c r="K115" s="196">
        <f t="shared" si="11"/>
        <v>99.999025678777116</v>
      </c>
      <c r="L115" s="30" t="e">
        <f>I115/#REF!*100</f>
        <v>#REF!</v>
      </c>
      <c r="M115" s="38"/>
      <c r="N115" s="36"/>
    </row>
    <row r="116" spans="1:15" s="45" customFormat="1" ht="20.45" customHeight="1">
      <c r="A116" s="62"/>
      <c r="B116" s="62"/>
      <c r="C116" s="62"/>
      <c r="D116" s="62"/>
      <c r="E116" s="27" t="s">
        <v>103</v>
      </c>
      <c r="F116" s="28" t="s">
        <v>35</v>
      </c>
      <c r="G116" s="155">
        <v>4868.3999999999996</v>
      </c>
      <c r="H116" s="155">
        <v>4868.3999999999996</v>
      </c>
      <c r="I116" s="155">
        <v>4868.3100000000004</v>
      </c>
      <c r="J116" s="196">
        <f t="shared" si="10"/>
        <v>100</v>
      </c>
      <c r="K116" s="196">
        <f t="shared" si="11"/>
        <v>99.998151343357179</v>
      </c>
      <c r="L116" s="30" t="e">
        <f>I116/#REF!*100</f>
        <v>#REF!</v>
      </c>
      <c r="M116" s="29" t="e">
        <f>I116/#REF!*100</f>
        <v>#REF!</v>
      </c>
      <c r="N116" s="36"/>
    </row>
    <row r="117" spans="1:15" s="45" customFormat="1" ht="29.25" customHeight="1">
      <c r="A117" s="62"/>
      <c r="B117" s="62"/>
      <c r="C117" s="62"/>
      <c r="D117" s="62"/>
      <c r="E117" s="27" t="s">
        <v>104</v>
      </c>
      <c r="F117" s="28" t="s">
        <v>36</v>
      </c>
      <c r="G117" s="155">
        <v>4368.8</v>
      </c>
      <c r="H117" s="155">
        <v>4368.8</v>
      </c>
      <c r="I117" s="155">
        <v>4368.8</v>
      </c>
      <c r="J117" s="196">
        <f t="shared" si="10"/>
        <v>100</v>
      </c>
      <c r="K117" s="196">
        <f t="shared" si="11"/>
        <v>100</v>
      </c>
      <c r="L117" s="30" t="e">
        <f>I117/#REF!*100</f>
        <v>#REF!</v>
      </c>
      <c r="M117" s="38" t="e">
        <f>I117/#REF!*100</f>
        <v>#REF!</v>
      </c>
      <c r="N117" s="36"/>
    </row>
    <row r="118" spans="1:15" s="3" customFormat="1" ht="15.75" customHeight="1">
      <c r="A118" s="18" t="s">
        <v>105</v>
      </c>
      <c r="B118" s="18" t="s">
        <v>15</v>
      </c>
      <c r="C118" s="18"/>
      <c r="D118" s="18"/>
      <c r="E118" s="40"/>
      <c r="F118" s="192" t="s">
        <v>106</v>
      </c>
      <c r="G118" s="153">
        <f>SUM(G119)</f>
        <v>40429.199999999997</v>
      </c>
      <c r="H118" s="153">
        <f>SUM(H119)</f>
        <v>37353.199999999997</v>
      </c>
      <c r="I118" s="153">
        <f>SUM(I119)</f>
        <v>37008.42</v>
      </c>
      <c r="J118" s="197">
        <f t="shared" si="10"/>
        <v>92.391637727187288</v>
      </c>
      <c r="K118" s="197">
        <f t="shared" si="11"/>
        <v>91.538838265412124</v>
      </c>
      <c r="L118" s="41" t="e">
        <f>I118/#REF!*100</f>
        <v>#REF!</v>
      </c>
      <c r="M118" s="22"/>
      <c r="N118" s="25"/>
      <c r="O118" s="45"/>
    </row>
    <row r="119" spans="1:15" s="3" customFormat="1" ht="80.25" customHeight="1">
      <c r="A119" s="26" t="s">
        <v>105</v>
      </c>
      <c r="B119" s="26" t="s">
        <v>44</v>
      </c>
      <c r="C119" s="26" t="s">
        <v>244</v>
      </c>
      <c r="D119" s="26" t="s">
        <v>245</v>
      </c>
      <c r="E119" s="27" t="s">
        <v>246</v>
      </c>
      <c r="F119" s="63" t="s">
        <v>247</v>
      </c>
      <c r="G119" s="155">
        <f>SUM(G120:G122)</f>
        <v>40429.199999999997</v>
      </c>
      <c r="H119" s="155">
        <f>SUM(H120:H122)</f>
        <v>37353.199999999997</v>
      </c>
      <c r="I119" s="155">
        <f>SUM(I120:I122)</f>
        <v>37008.42</v>
      </c>
      <c r="J119" s="194">
        <f t="shared" si="10"/>
        <v>92.391637727187288</v>
      </c>
      <c r="K119" s="194">
        <f t="shared" si="11"/>
        <v>91.538838265412124</v>
      </c>
      <c r="L119" s="30" t="e">
        <f>I119/#REF!*100</f>
        <v>#REF!</v>
      </c>
      <c r="M119" s="29"/>
      <c r="N119" s="36"/>
    </row>
    <row r="120" spans="1:15" s="3" customFormat="1" ht="18.75" customHeight="1">
      <c r="A120" s="26"/>
      <c r="B120" s="26"/>
      <c r="C120" s="26"/>
      <c r="D120" s="26"/>
      <c r="E120" s="27" t="s">
        <v>53</v>
      </c>
      <c r="F120" s="28" t="s">
        <v>35</v>
      </c>
      <c r="G120" s="154">
        <v>5320</v>
      </c>
      <c r="H120" s="154">
        <v>5320</v>
      </c>
      <c r="I120" s="154">
        <v>4975.22</v>
      </c>
      <c r="J120" s="194">
        <f t="shared" si="10"/>
        <v>100</v>
      </c>
      <c r="K120" s="194">
        <f t="shared" si="11"/>
        <v>93.519172932330832</v>
      </c>
      <c r="L120" s="30" t="e">
        <f>I120/#REF!*100</f>
        <v>#REF!</v>
      </c>
      <c r="M120" s="29" t="e">
        <f>I120/#REF!*100</f>
        <v>#REF!</v>
      </c>
      <c r="N120" s="36"/>
    </row>
    <row r="121" spans="1:15" s="3" customFormat="1" ht="17.25" customHeight="1">
      <c r="A121" s="26"/>
      <c r="B121" s="26"/>
      <c r="C121" s="26"/>
      <c r="D121" s="26"/>
      <c r="E121" s="27" t="s">
        <v>248</v>
      </c>
      <c r="F121" s="28" t="s">
        <v>35</v>
      </c>
      <c r="G121" s="154">
        <v>16743.2</v>
      </c>
      <c r="H121" s="154">
        <v>16743.2</v>
      </c>
      <c r="I121" s="154">
        <v>16743.2</v>
      </c>
      <c r="J121" s="194">
        <f t="shared" si="10"/>
        <v>100</v>
      </c>
      <c r="K121" s="194">
        <f t="shared" si="11"/>
        <v>100</v>
      </c>
      <c r="L121" s="30" t="e">
        <f>I121/#REF!*100</f>
        <v>#REF!</v>
      </c>
      <c r="M121" s="38" t="e">
        <f>I121/#REF!*100</f>
        <v>#REF!</v>
      </c>
      <c r="N121" s="36"/>
    </row>
    <row r="122" spans="1:15" s="3" customFormat="1" ht="16.5" customHeight="1">
      <c r="A122" s="26"/>
      <c r="B122" s="26"/>
      <c r="C122" s="26"/>
      <c r="D122" s="26"/>
      <c r="E122" s="27" t="s">
        <v>249</v>
      </c>
      <c r="F122" s="28" t="s">
        <v>36</v>
      </c>
      <c r="G122" s="155">
        <v>18366</v>
      </c>
      <c r="H122" s="155">
        <v>15290</v>
      </c>
      <c r="I122" s="155">
        <v>15290</v>
      </c>
      <c r="J122" s="194">
        <f t="shared" si="10"/>
        <v>83.251660677338563</v>
      </c>
      <c r="K122" s="194">
        <f t="shared" si="11"/>
        <v>83.251660677338563</v>
      </c>
      <c r="L122" s="30"/>
      <c r="M122" s="38"/>
      <c r="N122" s="36"/>
    </row>
    <row r="123" spans="1:15" s="3" customFormat="1" ht="53.25" customHeight="1">
      <c r="A123" s="18" t="s">
        <v>107</v>
      </c>
      <c r="B123" s="18" t="s">
        <v>15</v>
      </c>
      <c r="C123" s="18"/>
      <c r="D123" s="18"/>
      <c r="E123" s="40"/>
      <c r="F123" s="192" t="s">
        <v>108</v>
      </c>
      <c r="G123" s="153">
        <f>SUM(G124,G132)</f>
        <v>147052.5</v>
      </c>
      <c r="H123" s="153">
        <f>SUM(H124,H132)</f>
        <v>128742.14000000001</v>
      </c>
      <c r="I123" s="153">
        <f>SUM(I124,I132)</f>
        <v>100742.14000000001</v>
      </c>
      <c r="J123" s="197">
        <f t="shared" si="10"/>
        <v>87.54841978205063</v>
      </c>
      <c r="K123" s="197">
        <f t="shared" si="11"/>
        <v>68.507601026844171</v>
      </c>
      <c r="L123" s="41" t="e">
        <f>I123/#REF!*100</f>
        <v>#REF!</v>
      </c>
      <c r="M123" s="24"/>
      <c r="N123" s="25"/>
    </row>
    <row r="124" spans="1:15" s="3" customFormat="1" ht="64.5" customHeight="1">
      <c r="A124" s="26" t="s">
        <v>107</v>
      </c>
      <c r="B124" s="26" t="s">
        <v>14</v>
      </c>
      <c r="C124" s="26" t="s">
        <v>109</v>
      </c>
      <c r="D124" s="26" t="s">
        <v>265</v>
      </c>
      <c r="E124" s="27"/>
      <c r="F124" s="28" t="s">
        <v>264</v>
      </c>
      <c r="G124" s="155">
        <f>SUM(G125:G131)</f>
        <v>70648.7</v>
      </c>
      <c r="H124" s="155">
        <f>SUM(H125:H131)</f>
        <v>70460.97</v>
      </c>
      <c r="I124" s="155">
        <f>SUM(I125:I131)</f>
        <v>42460.97</v>
      </c>
      <c r="J124" s="196">
        <f t="shared" si="10"/>
        <v>99.734276780747564</v>
      </c>
      <c r="K124" s="196">
        <f t="shared" si="11"/>
        <v>60.101558839723879</v>
      </c>
      <c r="L124" s="30" t="e">
        <f>I124/#REF!*100</f>
        <v>#REF!</v>
      </c>
      <c r="M124" s="64"/>
      <c r="N124" s="32"/>
    </row>
    <row r="125" spans="1:15" s="3" customFormat="1" ht="28.5" customHeight="1">
      <c r="A125" s="26"/>
      <c r="B125" s="26"/>
      <c r="C125" s="26"/>
      <c r="D125" s="26"/>
      <c r="E125" s="27" t="s">
        <v>110</v>
      </c>
      <c r="F125" s="28" t="s">
        <v>266</v>
      </c>
      <c r="G125" s="155">
        <v>10000</v>
      </c>
      <c r="H125" s="155">
        <v>10000</v>
      </c>
      <c r="I125" s="155">
        <v>0</v>
      </c>
      <c r="J125" s="196">
        <f t="shared" si="10"/>
        <v>100</v>
      </c>
      <c r="K125" s="196">
        <f t="shared" si="11"/>
        <v>0</v>
      </c>
      <c r="L125" s="30" t="e">
        <f>I125/#REF!*100</f>
        <v>#REF!</v>
      </c>
      <c r="M125" s="31" t="e">
        <f>I125/#REF!*100</f>
        <v>#REF!</v>
      </c>
      <c r="N125" s="32"/>
    </row>
    <row r="126" spans="1:15" s="3" customFormat="1" ht="31.5" customHeight="1">
      <c r="A126" s="26"/>
      <c r="B126" s="26"/>
      <c r="C126" s="26"/>
      <c r="D126" s="26"/>
      <c r="E126" s="27" t="s">
        <v>97</v>
      </c>
      <c r="F126" s="28" t="s">
        <v>35</v>
      </c>
      <c r="G126" s="155">
        <v>13500</v>
      </c>
      <c r="H126" s="155">
        <v>13500</v>
      </c>
      <c r="I126" s="155">
        <v>13500</v>
      </c>
      <c r="J126" s="196">
        <f t="shared" si="10"/>
        <v>100</v>
      </c>
      <c r="K126" s="196">
        <f t="shared" si="11"/>
        <v>100</v>
      </c>
      <c r="L126" s="30" t="e">
        <f>I126/#REF!*100</f>
        <v>#REF!</v>
      </c>
      <c r="M126" s="31" t="e">
        <f>I126/#REF!*100</f>
        <v>#REF!</v>
      </c>
      <c r="N126" s="32"/>
    </row>
    <row r="127" spans="1:15" s="3" customFormat="1" ht="22.5" customHeight="1">
      <c r="A127" s="26"/>
      <c r="B127" s="26"/>
      <c r="C127" s="26"/>
      <c r="D127" s="26"/>
      <c r="E127" s="27" t="s">
        <v>112</v>
      </c>
      <c r="F127" s="28" t="s">
        <v>35</v>
      </c>
      <c r="G127" s="155">
        <v>0</v>
      </c>
      <c r="H127" s="155">
        <v>0</v>
      </c>
      <c r="I127" s="155">
        <v>0</v>
      </c>
      <c r="J127" s="196">
        <v>0</v>
      </c>
      <c r="K127" s="196">
        <v>0</v>
      </c>
      <c r="L127" s="30" t="e">
        <f>I127/#REF!*100</f>
        <v>#REF!</v>
      </c>
      <c r="M127" s="31" t="e">
        <f>I127/#REF!*100</f>
        <v>#REF!</v>
      </c>
      <c r="N127" s="32"/>
    </row>
    <row r="128" spans="1:15" s="3" customFormat="1" ht="22.5" customHeight="1">
      <c r="A128" s="26"/>
      <c r="B128" s="26"/>
      <c r="C128" s="26"/>
      <c r="D128" s="26"/>
      <c r="E128" s="27" t="s">
        <v>269</v>
      </c>
      <c r="F128" s="28" t="s">
        <v>35</v>
      </c>
      <c r="G128" s="155">
        <v>1750</v>
      </c>
      <c r="H128" s="155">
        <v>1750</v>
      </c>
      <c r="I128" s="155">
        <v>1750</v>
      </c>
      <c r="J128" s="196">
        <f t="shared" si="10"/>
        <v>100</v>
      </c>
      <c r="K128" s="196">
        <f t="shared" si="11"/>
        <v>100</v>
      </c>
      <c r="L128" s="30"/>
      <c r="M128" s="31"/>
      <c r="N128" s="32"/>
    </row>
    <row r="129" spans="1:14" s="3" customFormat="1" ht="25.5" customHeight="1">
      <c r="A129" s="26"/>
      <c r="B129" s="26"/>
      <c r="C129" s="26"/>
      <c r="D129" s="26"/>
      <c r="E129" s="27" t="s">
        <v>113</v>
      </c>
      <c r="F129" s="28" t="s">
        <v>266</v>
      </c>
      <c r="G129" s="155">
        <v>18000</v>
      </c>
      <c r="H129" s="155">
        <v>18000</v>
      </c>
      <c r="I129" s="155">
        <v>0</v>
      </c>
      <c r="J129" s="196">
        <f t="shared" si="10"/>
        <v>100</v>
      </c>
      <c r="K129" s="196">
        <f t="shared" si="11"/>
        <v>0</v>
      </c>
      <c r="L129" s="30" t="e">
        <f>I129/#REF!*100</f>
        <v>#REF!</v>
      </c>
      <c r="M129" s="31" t="e">
        <f>I129/#REF!*100</f>
        <v>#REF!</v>
      </c>
      <c r="N129" s="32"/>
    </row>
    <row r="130" spans="1:14" s="3" customFormat="1" ht="24.75" customHeight="1">
      <c r="A130" s="26"/>
      <c r="B130" s="26"/>
      <c r="C130" s="26"/>
      <c r="D130" s="26"/>
      <c r="E130" s="27" t="s">
        <v>114</v>
      </c>
      <c r="F130" s="28" t="s">
        <v>36</v>
      </c>
      <c r="G130" s="155">
        <v>15270</v>
      </c>
      <c r="H130" s="155">
        <v>15234.05</v>
      </c>
      <c r="I130" s="155">
        <v>15234.05</v>
      </c>
      <c r="J130" s="196">
        <f t="shared" si="10"/>
        <v>99.764571054354946</v>
      </c>
      <c r="K130" s="196">
        <f t="shared" si="11"/>
        <v>99.764571054354946</v>
      </c>
      <c r="L130" s="30" t="e">
        <f>I130/#REF!*100</f>
        <v>#REF!</v>
      </c>
      <c r="M130" s="31"/>
      <c r="N130" s="32"/>
    </row>
    <row r="131" spans="1:14" s="3" customFormat="1" ht="24.75" customHeight="1">
      <c r="A131" s="26"/>
      <c r="B131" s="26"/>
      <c r="C131" s="26"/>
      <c r="D131" s="26"/>
      <c r="E131" s="27" t="s">
        <v>70</v>
      </c>
      <c r="F131" s="28" t="s">
        <v>36</v>
      </c>
      <c r="G131" s="155">
        <v>12128.7</v>
      </c>
      <c r="H131" s="155">
        <v>11976.92</v>
      </c>
      <c r="I131" s="155">
        <v>11976.92</v>
      </c>
      <c r="J131" s="196">
        <f t="shared" si="10"/>
        <v>98.748588059726089</v>
      </c>
      <c r="K131" s="196">
        <f t="shared" si="11"/>
        <v>98.748588059726089</v>
      </c>
      <c r="L131" s="30"/>
      <c r="M131" s="31"/>
      <c r="N131" s="32"/>
    </row>
    <row r="132" spans="1:14" s="3" customFormat="1" ht="67.5" customHeight="1">
      <c r="A132" s="26" t="s">
        <v>107</v>
      </c>
      <c r="B132" s="26" t="s">
        <v>14</v>
      </c>
      <c r="C132" s="26" t="s">
        <v>109</v>
      </c>
      <c r="D132" s="26" t="s">
        <v>115</v>
      </c>
      <c r="E132" s="27"/>
      <c r="F132" s="28" t="s">
        <v>116</v>
      </c>
      <c r="G132" s="155">
        <f>SUM(G133:G135)</f>
        <v>76403.8</v>
      </c>
      <c r="H132" s="155">
        <f>SUM(H133:H135)</f>
        <v>58281.170000000006</v>
      </c>
      <c r="I132" s="155">
        <f>SUM(I133:I135)</f>
        <v>58281.170000000006</v>
      </c>
      <c r="J132" s="196">
        <f t="shared" si="10"/>
        <v>76.280459872414724</v>
      </c>
      <c r="K132" s="196">
        <f t="shared" si="11"/>
        <v>76.280459872414724</v>
      </c>
      <c r="L132" s="30" t="e">
        <f>I132/#REF!*100</f>
        <v>#REF!</v>
      </c>
      <c r="M132" s="31"/>
      <c r="N132" s="32"/>
    </row>
    <row r="133" spans="1:14" s="3" customFormat="1">
      <c r="A133" s="26"/>
      <c r="B133" s="26"/>
      <c r="C133" s="26"/>
      <c r="D133" s="26"/>
      <c r="E133" s="27" t="s">
        <v>111</v>
      </c>
      <c r="F133" s="28" t="s">
        <v>35</v>
      </c>
      <c r="G133" s="155">
        <v>18000</v>
      </c>
      <c r="H133" s="155">
        <v>0</v>
      </c>
      <c r="I133" s="155">
        <v>0</v>
      </c>
      <c r="J133" s="196">
        <f t="shared" si="10"/>
        <v>0</v>
      </c>
      <c r="K133" s="196">
        <f t="shared" si="11"/>
        <v>0</v>
      </c>
      <c r="L133" s="30" t="e">
        <f>I133/#REF!*100</f>
        <v>#REF!</v>
      </c>
      <c r="M133" s="31" t="e">
        <f>I133/#REF!*100</f>
        <v>#REF!</v>
      </c>
      <c r="N133" s="32"/>
    </row>
    <row r="134" spans="1:14" s="3" customFormat="1">
      <c r="A134" s="26"/>
      <c r="B134" s="26"/>
      <c r="C134" s="26"/>
      <c r="D134" s="26"/>
      <c r="E134" s="27" t="s">
        <v>113</v>
      </c>
      <c r="F134" s="28" t="s">
        <v>35</v>
      </c>
      <c r="G134" s="155">
        <v>45903.8</v>
      </c>
      <c r="H134" s="155">
        <v>45903.8</v>
      </c>
      <c r="I134" s="155">
        <v>45903.8</v>
      </c>
      <c r="J134" s="196">
        <f t="shared" si="10"/>
        <v>100</v>
      </c>
      <c r="K134" s="196">
        <f t="shared" si="11"/>
        <v>100</v>
      </c>
      <c r="L134" s="30" t="e">
        <f>I134/#REF!*100</f>
        <v>#REF!</v>
      </c>
      <c r="M134" s="31" t="e">
        <f>I134/#REF!*100</f>
        <v>#REF!</v>
      </c>
      <c r="N134" s="32"/>
    </row>
    <row r="135" spans="1:14" s="3" customFormat="1" ht="21" customHeight="1">
      <c r="A135" s="26"/>
      <c r="B135" s="26"/>
      <c r="C135" s="26"/>
      <c r="D135" s="26"/>
      <c r="E135" s="27" t="s">
        <v>117</v>
      </c>
      <c r="F135" s="28" t="s">
        <v>36</v>
      </c>
      <c r="G135" s="155">
        <v>12500</v>
      </c>
      <c r="H135" s="155">
        <v>12377.37</v>
      </c>
      <c r="I135" s="155">
        <v>12377.37</v>
      </c>
      <c r="J135" s="196">
        <f t="shared" si="10"/>
        <v>99.018960000000007</v>
      </c>
      <c r="K135" s="196">
        <f t="shared" si="11"/>
        <v>99.018960000000007</v>
      </c>
      <c r="L135" s="30" t="e">
        <f>I135/#REF!*100</f>
        <v>#REF!</v>
      </c>
      <c r="M135" s="31"/>
      <c r="N135" s="32"/>
    </row>
    <row r="136" spans="1:14" s="3" customFormat="1" ht="15" customHeight="1">
      <c r="A136" s="18">
        <v>14</v>
      </c>
      <c r="B136" s="18" t="s">
        <v>15</v>
      </c>
      <c r="C136" s="18"/>
      <c r="D136" s="18"/>
      <c r="E136" s="40"/>
      <c r="F136" s="192" t="s">
        <v>118</v>
      </c>
      <c r="G136" s="153">
        <f>SUM(G137,G139,G142,G145,G147)</f>
        <v>23301.599999999999</v>
      </c>
      <c r="H136" s="153">
        <f>SUM(H137,H139,H142,H145,H147)</f>
        <v>9327.35</v>
      </c>
      <c r="I136" s="153">
        <f>SUM(I137,I139,I142,I145,I147)</f>
        <v>1708.93</v>
      </c>
      <c r="J136" s="197">
        <f t="shared" si="10"/>
        <v>40.028796305833083</v>
      </c>
      <c r="K136" s="197">
        <f t="shared" si="11"/>
        <v>7.3339598997493747</v>
      </c>
      <c r="L136" s="41" t="e">
        <f>I136/#REF!*100</f>
        <v>#REF!</v>
      </c>
      <c r="M136" s="65"/>
      <c r="N136" s="25"/>
    </row>
    <row r="137" spans="1:14" s="3" customFormat="1" ht="42" customHeight="1">
      <c r="A137" s="26" t="s">
        <v>119</v>
      </c>
      <c r="B137" s="26" t="s">
        <v>75</v>
      </c>
      <c r="C137" s="26" t="s">
        <v>120</v>
      </c>
      <c r="D137" s="26" t="s">
        <v>121</v>
      </c>
      <c r="E137" s="27"/>
      <c r="F137" s="66" t="s">
        <v>122</v>
      </c>
      <c r="G137" s="155">
        <f>G138</f>
        <v>0</v>
      </c>
      <c r="H137" s="155">
        <f>H138</f>
        <v>0</v>
      </c>
      <c r="I137" s="155">
        <f>I138</f>
        <v>0</v>
      </c>
      <c r="J137" s="196">
        <v>0</v>
      </c>
      <c r="K137" s="196">
        <v>0</v>
      </c>
      <c r="L137" s="30" t="e">
        <f>I137/#REF!*100</f>
        <v>#REF!</v>
      </c>
      <c r="M137" s="31"/>
      <c r="N137" s="67"/>
    </row>
    <row r="138" spans="1:14" s="3" customFormat="1" ht="31.5">
      <c r="A138" s="26"/>
      <c r="B138" s="26"/>
      <c r="C138" s="26"/>
      <c r="D138" s="26"/>
      <c r="E138" s="27" t="s">
        <v>254</v>
      </c>
      <c r="F138" s="28" t="s">
        <v>35</v>
      </c>
      <c r="G138" s="155">
        <v>0</v>
      </c>
      <c r="H138" s="155">
        <v>0</v>
      </c>
      <c r="I138" s="155">
        <v>0</v>
      </c>
      <c r="J138" s="196">
        <v>0</v>
      </c>
      <c r="K138" s="196">
        <v>0</v>
      </c>
      <c r="L138" s="30"/>
      <c r="M138" s="31"/>
      <c r="N138" s="67"/>
    </row>
    <row r="139" spans="1:14" s="15" customFormat="1" ht="17.25" customHeight="1">
      <c r="A139" s="37" t="s">
        <v>119</v>
      </c>
      <c r="B139" s="37" t="s">
        <v>75</v>
      </c>
      <c r="C139" s="37" t="s">
        <v>120</v>
      </c>
      <c r="D139" s="37" t="s">
        <v>124</v>
      </c>
      <c r="E139" s="27"/>
      <c r="F139" s="68" t="s">
        <v>125</v>
      </c>
      <c r="G139" s="185">
        <f>SUM(G140:G141)</f>
        <v>9180</v>
      </c>
      <c r="H139" s="185">
        <f>SUM(H140:H141)</f>
        <v>0</v>
      </c>
      <c r="I139" s="185">
        <f>SUM(I140:I141)</f>
        <v>0</v>
      </c>
      <c r="J139" s="198">
        <f t="shared" si="10"/>
        <v>0</v>
      </c>
      <c r="K139" s="198">
        <f t="shared" si="11"/>
        <v>0</v>
      </c>
      <c r="L139" s="187" t="e">
        <f>I139/#REF!*100</f>
        <v>#REF!</v>
      </c>
      <c r="M139" s="186"/>
      <c r="N139" s="188"/>
    </row>
    <row r="140" spans="1:14" s="3" customFormat="1" ht="27.95" customHeight="1">
      <c r="A140" s="26"/>
      <c r="B140" s="26"/>
      <c r="C140" s="26"/>
      <c r="D140" s="26"/>
      <c r="E140" s="27" t="s">
        <v>254</v>
      </c>
      <c r="F140" s="28" t="s">
        <v>35</v>
      </c>
      <c r="G140" s="155">
        <v>4500</v>
      </c>
      <c r="H140" s="155">
        <v>0</v>
      </c>
      <c r="I140" s="155">
        <v>0</v>
      </c>
      <c r="J140" s="196">
        <f t="shared" ref="J140:J164" si="12">H140/G140*100</f>
        <v>0</v>
      </c>
      <c r="K140" s="196">
        <f t="shared" ref="K140:K173" si="13">I140/G140*100</f>
        <v>0</v>
      </c>
      <c r="L140" s="30" t="e">
        <f>I140/#REF!*100</f>
        <v>#REF!</v>
      </c>
      <c r="M140" s="31"/>
      <c r="N140" s="32"/>
    </row>
    <row r="141" spans="1:14" s="3" customFormat="1" ht="35.25" customHeight="1">
      <c r="A141" s="26"/>
      <c r="B141" s="26"/>
      <c r="C141" s="26"/>
      <c r="D141" s="26"/>
      <c r="E141" s="27" t="s">
        <v>123</v>
      </c>
      <c r="F141" s="28" t="s">
        <v>36</v>
      </c>
      <c r="G141" s="155">
        <v>4680</v>
      </c>
      <c r="H141" s="155">
        <v>0</v>
      </c>
      <c r="I141" s="155">
        <v>0</v>
      </c>
      <c r="J141" s="196">
        <f t="shared" si="12"/>
        <v>0</v>
      </c>
      <c r="K141" s="196">
        <f t="shared" si="13"/>
        <v>0</v>
      </c>
      <c r="L141" s="30" t="e">
        <f>I141/#REF!*100</f>
        <v>#REF!</v>
      </c>
      <c r="M141" s="64"/>
      <c r="N141" s="32"/>
    </row>
    <row r="142" spans="1:14" s="3" customFormat="1" ht="35.25" customHeight="1">
      <c r="A142" s="37" t="s">
        <v>119</v>
      </c>
      <c r="B142" s="37" t="s">
        <v>75</v>
      </c>
      <c r="C142" s="37" t="s">
        <v>120</v>
      </c>
      <c r="D142" s="37" t="s">
        <v>280</v>
      </c>
      <c r="E142" s="27"/>
      <c r="F142" s="68" t="s">
        <v>281</v>
      </c>
      <c r="G142" s="155">
        <f>SUM(G143:G144)</f>
        <v>3847.9</v>
      </c>
      <c r="H142" s="155">
        <f>SUM(H143:H144)</f>
        <v>0</v>
      </c>
      <c r="I142" s="155">
        <f>SUM(I143:I144)</f>
        <v>0</v>
      </c>
      <c r="J142" s="196">
        <f>H142/G142*100</f>
        <v>0</v>
      </c>
      <c r="K142" s="196">
        <f>I142/G142*100</f>
        <v>0</v>
      </c>
      <c r="L142" s="30"/>
      <c r="M142" s="64"/>
      <c r="N142" s="32"/>
    </row>
    <row r="143" spans="1:14" s="3" customFormat="1" ht="35.25" customHeight="1">
      <c r="A143" s="26"/>
      <c r="B143" s="26"/>
      <c r="C143" s="26"/>
      <c r="D143" s="26"/>
      <c r="E143" s="27" t="s">
        <v>254</v>
      </c>
      <c r="F143" s="28" t="s">
        <v>35</v>
      </c>
      <c r="G143" s="155">
        <v>3847.9</v>
      </c>
      <c r="H143" s="155">
        <v>0</v>
      </c>
      <c r="I143" s="155">
        <v>0</v>
      </c>
      <c r="J143" s="196">
        <f>H143/G143*100</f>
        <v>0</v>
      </c>
      <c r="K143" s="196">
        <f>I143/G143*100</f>
        <v>0</v>
      </c>
      <c r="L143" s="30"/>
      <c r="M143" s="64"/>
      <c r="N143" s="32"/>
    </row>
    <row r="144" spans="1:14" s="3" customFormat="1" ht="35.25" customHeight="1">
      <c r="A144" s="26"/>
      <c r="B144" s="26"/>
      <c r="C144" s="26"/>
      <c r="D144" s="26"/>
      <c r="E144" s="27" t="s">
        <v>123</v>
      </c>
      <c r="F144" s="28" t="s">
        <v>36</v>
      </c>
      <c r="G144" s="155">
        <v>0</v>
      </c>
      <c r="H144" s="155">
        <v>0</v>
      </c>
      <c r="I144" s="155">
        <v>0</v>
      </c>
      <c r="J144" s="196">
        <v>0</v>
      </c>
      <c r="K144" s="196">
        <v>0</v>
      </c>
      <c r="L144" s="30"/>
      <c r="M144" s="64"/>
      <c r="N144" s="32"/>
    </row>
    <row r="145" spans="1:16" s="3" customFormat="1" ht="34.5" customHeight="1">
      <c r="A145" s="26" t="s">
        <v>119</v>
      </c>
      <c r="B145" s="26" t="s">
        <v>75</v>
      </c>
      <c r="C145" s="26" t="s">
        <v>120</v>
      </c>
      <c r="D145" s="26" t="s">
        <v>126</v>
      </c>
      <c r="E145" s="27"/>
      <c r="F145" s="68" t="s">
        <v>127</v>
      </c>
      <c r="G145" s="155">
        <f>SUM(G146:G146)</f>
        <v>0</v>
      </c>
      <c r="H145" s="155">
        <f>SUM(H146:H146)</f>
        <v>0</v>
      </c>
      <c r="I145" s="155">
        <f>SUM(I146:I146)</f>
        <v>0</v>
      </c>
      <c r="J145" s="196">
        <v>0</v>
      </c>
      <c r="K145" s="196">
        <v>0</v>
      </c>
      <c r="L145" s="30" t="e">
        <f>I145/#REF!*100</f>
        <v>#REF!</v>
      </c>
      <c r="M145" s="64" t="e">
        <f>I145/#REF!*100</f>
        <v>#REF!</v>
      </c>
      <c r="N145" s="67"/>
    </row>
    <row r="146" spans="1:16" s="3" customFormat="1" ht="29.45" customHeight="1">
      <c r="A146" s="26"/>
      <c r="B146" s="26"/>
      <c r="C146" s="26"/>
      <c r="D146" s="26"/>
      <c r="E146" s="27" t="s">
        <v>128</v>
      </c>
      <c r="F146" s="28" t="s">
        <v>36</v>
      </c>
      <c r="G146" s="155">
        <v>0</v>
      </c>
      <c r="H146" s="155">
        <v>0</v>
      </c>
      <c r="I146" s="155">
        <v>0</v>
      </c>
      <c r="J146" s="194">
        <v>0</v>
      </c>
      <c r="K146" s="196">
        <v>0</v>
      </c>
      <c r="L146" s="30" t="e">
        <f>I146/#REF!*100</f>
        <v>#REF!</v>
      </c>
      <c r="M146" s="64" t="e">
        <f>I146/#REF!*100</f>
        <v>#REF!</v>
      </c>
      <c r="N146" s="46"/>
    </row>
    <row r="147" spans="1:16" s="3" customFormat="1" ht="51.75" customHeight="1">
      <c r="A147" s="26" t="s">
        <v>119</v>
      </c>
      <c r="B147" s="26" t="s">
        <v>75</v>
      </c>
      <c r="C147" s="26" t="s">
        <v>120</v>
      </c>
      <c r="D147" s="26" t="s">
        <v>129</v>
      </c>
      <c r="E147" s="69"/>
      <c r="F147" s="28" t="s">
        <v>243</v>
      </c>
      <c r="G147" s="155">
        <f>SUM(G148:G149:G150:G151)</f>
        <v>10273.700000000001</v>
      </c>
      <c r="H147" s="155">
        <f>SUM(H148:H151)</f>
        <v>9327.35</v>
      </c>
      <c r="I147" s="155">
        <f>SUM(I148:I151)</f>
        <v>1708.93</v>
      </c>
      <c r="J147" s="194">
        <f t="shared" si="12"/>
        <v>90.788615591267018</v>
      </c>
      <c r="K147" s="196">
        <f t="shared" si="13"/>
        <v>16.634026689508161</v>
      </c>
      <c r="L147" s="30" t="e">
        <f>I147/#REF!*100</f>
        <v>#REF!</v>
      </c>
      <c r="M147" s="64"/>
      <c r="N147" s="36"/>
    </row>
    <row r="148" spans="1:16" s="3" customFormat="1" ht="32.25" customHeight="1">
      <c r="A148" s="26"/>
      <c r="B148" s="26"/>
      <c r="C148" s="26"/>
      <c r="D148" s="26"/>
      <c r="E148" s="27" t="s">
        <v>130</v>
      </c>
      <c r="F148" s="28" t="s">
        <v>35</v>
      </c>
      <c r="G148" s="155">
        <v>9342.1</v>
      </c>
      <c r="H148" s="155">
        <v>9327.35</v>
      </c>
      <c r="I148" s="155">
        <v>1708.93</v>
      </c>
      <c r="J148" s="194">
        <f t="shared" si="12"/>
        <v>99.842112587105674</v>
      </c>
      <c r="K148" s="196">
        <f t="shared" si="13"/>
        <v>18.292782136778669</v>
      </c>
      <c r="L148" s="30" t="e">
        <f>I148/#REF!*100</f>
        <v>#REF!</v>
      </c>
      <c r="M148" s="31" t="e">
        <f>I148/#REF!*100</f>
        <v>#REF!</v>
      </c>
      <c r="N148" s="36"/>
    </row>
    <row r="149" spans="1:16" s="3" customFormat="1" ht="18" customHeight="1">
      <c r="A149" s="26"/>
      <c r="B149" s="26"/>
      <c r="C149" s="26"/>
      <c r="D149" s="26"/>
      <c r="E149" s="27" t="s">
        <v>131</v>
      </c>
      <c r="F149" s="28" t="s">
        <v>35</v>
      </c>
      <c r="G149" s="155">
        <v>0</v>
      </c>
      <c r="H149" s="155">
        <v>0</v>
      </c>
      <c r="I149" s="155">
        <v>0</v>
      </c>
      <c r="J149" s="194">
        <v>0</v>
      </c>
      <c r="K149" s="196">
        <v>0</v>
      </c>
      <c r="L149" s="30" t="e">
        <f>I149/#REF!*100</f>
        <v>#REF!</v>
      </c>
      <c r="M149" s="31" t="e">
        <f>I149/#REF!*100</f>
        <v>#REF!</v>
      </c>
      <c r="N149" s="36"/>
    </row>
    <row r="150" spans="1:16" s="3" customFormat="1" ht="35.25" customHeight="1">
      <c r="A150" s="26"/>
      <c r="B150" s="26"/>
      <c r="C150" s="26"/>
      <c r="D150" s="26"/>
      <c r="E150" s="27" t="s">
        <v>128</v>
      </c>
      <c r="F150" s="28" t="s">
        <v>36</v>
      </c>
      <c r="G150" s="155">
        <v>590.6</v>
      </c>
      <c r="H150" s="155">
        <v>0</v>
      </c>
      <c r="I150" s="155">
        <v>0</v>
      </c>
      <c r="J150" s="194">
        <f t="shared" si="12"/>
        <v>0</v>
      </c>
      <c r="K150" s="196">
        <f t="shared" si="13"/>
        <v>0</v>
      </c>
      <c r="L150" s="30" t="e">
        <f>I150/#REF!*100</f>
        <v>#REF!</v>
      </c>
      <c r="M150" s="64" t="e">
        <f>I150/#REF!*100</f>
        <v>#REF!</v>
      </c>
      <c r="N150" s="36"/>
    </row>
    <row r="151" spans="1:16" s="3" customFormat="1" ht="31.5">
      <c r="A151" s="26"/>
      <c r="B151" s="26"/>
      <c r="C151" s="26"/>
      <c r="D151" s="26"/>
      <c r="E151" s="27" t="s">
        <v>49</v>
      </c>
      <c r="F151" s="28" t="s">
        <v>36</v>
      </c>
      <c r="G151" s="155">
        <v>341</v>
      </c>
      <c r="H151" s="155">
        <v>0</v>
      </c>
      <c r="I151" s="155">
        <v>0</v>
      </c>
      <c r="J151" s="194">
        <f t="shared" si="12"/>
        <v>0</v>
      </c>
      <c r="K151" s="196">
        <f t="shared" si="13"/>
        <v>0</v>
      </c>
      <c r="L151" s="30" t="e">
        <f>I151/#REF!*100</f>
        <v>#REF!</v>
      </c>
      <c r="M151" s="64" t="e">
        <f>I151/#REF!*100</f>
        <v>#REF!</v>
      </c>
      <c r="N151" s="36"/>
    </row>
    <row r="152" spans="1:16" s="3" customFormat="1" ht="17.25" customHeight="1">
      <c r="A152" s="18" t="s">
        <v>132</v>
      </c>
      <c r="B152" s="18" t="s">
        <v>15</v>
      </c>
      <c r="C152" s="18"/>
      <c r="D152" s="18"/>
      <c r="E152" s="60"/>
      <c r="F152" s="192" t="s">
        <v>133</v>
      </c>
      <c r="G152" s="153">
        <f>SUM(G153+G157+G160+G163+G165+G167+G170+G173+G176+G178+G155)</f>
        <v>109774.3</v>
      </c>
      <c r="H152" s="153">
        <f>SUM(H153+H157+H160+H163+H165+H167+H170+H173+H176+H178+H155)</f>
        <v>57073.5</v>
      </c>
      <c r="I152" s="153">
        <f>SUM(I153+I157+I160+I163+I165+I167+I170+I173+I176+I178+I155)</f>
        <v>50152.369999999995</v>
      </c>
      <c r="J152" s="197">
        <f t="shared" si="12"/>
        <v>51.991677469134402</v>
      </c>
      <c r="K152" s="197">
        <f t="shared" si="13"/>
        <v>45.686804652819461</v>
      </c>
      <c r="L152" s="41" t="e">
        <f>I152/#REF!*100</f>
        <v>#REF!</v>
      </c>
      <c r="M152" s="24"/>
      <c r="N152" s="25"/>
    </row>
    <row r="153" spans="1:16" s="3" customFormat="1" ht="56.25" customHeight="1">
      <c r="A153" s="34" t="s">
        <v>132</v>
      </c>
      <c r="B153" s="34" t="s">
        <v>14</v>
      </c>
      <c r="C153" s="34" t="s">
        <v>134</v>
      </c>
      <c r="D153" s="34" t="s">
        <v>242</v>
      </c>
      <c r="E153" s="70"/>
      <c r="F153" s="63" t="s">
        <v>253</v>
      </c>
      <c r="G153" s="161">
        <f>SUM(G154)</f>
        <v>56385.5</v>
      </c>
      <c r="H153" s="161">
        <f t="shared" ref="H153:I155" si="14">SUM(H154)</f>
        <v>34617.83</v>
      </c>
      <c r="I153" s="161">
        <f t="shared" si="14"/>
        <v>34617.83</v>
      </c>
      <c r="J153" s="196">
        <f t="shared" si="12"/>
        <v>61.394915359445243</v>
      </c>
      <c r="K153" s="196">
        <f t="shared" si="13"/>
        <v>61.394915359445243</v>
      </c>
      <c r="L153" s="41"/>
      <c r="M153" s="24"/>
      <c r="N153" s="25"/>
      <c r="P153" s="150"/>
    </row>
    <row r="154" spans="1:16" s="3" customFormat="1" ht="30.75" customHeight="1">
      <c r="A154" s="44"/>
      <c r="B154" s="44"/>
      <c r="C154" s="44"/>
      <c r="D154" s="44"/>
      <c r="E154" s="27" t="s">
        <v>138</v>
      </c>
      <c r="F154" s="28" t="s">
        <v>36</v>
      </c>
      <c r="G154" s="155">
        <v>56385.5</v>
      </c>
      <c r="H154" s="155">
        <v>34617.83</v>
      </c>
      <c r="I154" s="155">
        <v>34617.83</v>
      </c>
      <c r="J154" s="196">
        <f t="shared" si="12"/>
        <v>61.394915359445243</v>
      </c>
      <c r="K154" s="196">
        <f t="shared" si="13"/>
        <v>61.394915359445243</v>
      </c>
      <c r="L154" s="41"/>
      <c r="M154" s="24"/>
      <c r="N154" s="25"/>
    </row>
    <row r="155" spans="1:16" s="3" customFormat="1" ht="49.5" customHeight="1">
      <c r="A155" s="34" t="s">
        <v>132</v>
      </c>
      <c r="B155" s="34" t="s">
        <v>14</v>
      </c>
      <c r="C155" s="34" t="s">
        <v>134</v>
      </c>
      <c r="D155" s="34" t="s">
        <v>267</v>
      </c>
      <c r="E155" s="70"/>
      <c r="F155" s="63" t="s">
        <v>268</v>
      </c>
      <c r="G155" s="161">
        <f>SUM(G156)</f>
        <v>14851.8</v>
      </c>
      <c r="H155" s="161">
        <f t="shared" si="14"/>
        <v>14680.67</v>
      </c>
      <c r="I155" s="161">
        <f t="shared" si="14"/>
        <v>14680.67</v>
      </c>
      <c r="J155" s="196">
        <f>H155/G155*100</f>
        <v>98.847749094385875</v>
      </c>
      <c r="K155" s="196">
        <f>I155/G155*100</f>
        <v>98.847749094385875</v>
      </c>
      <c r="L155" s="41"/>
      <c r="M155" s="24"/>
      <c r="N155" s="25"/>
    </row>
    <row r="156" spans="1:16" s="3" customFormat="1" ht="30.75" customHeight="1">
      <c r="A156" s="44"/>
      <c r="B156" s="44"/>
      <c r="C156" s="44"/>
      <c r="D156" s="44"/>
      <c r="E156" s="27" t="s">
        <v>137</v>
      </c>
      <c r="F156" s="28" t="s">
        <v>266</v>
      </c>
      <c r="G156" s="155">
        <v>14851.8</v>
      </c>
      <c r="H156" s="155">
        <v>14680.67</v>
      </c>
      <c r="I156" s="155">
        <v>14680.67</v>
      </c>
      <c r="J156" s="196">
        <f>H156/G156*100</f>
        <v>98.847749094385875</v>
      </c>
      <c r="K156" s="196">
        <f>I156/G156*100</f>
        <v>98.847749094385875</v>
      </c>
      <c r="L156" s="41"/>
      <c r="M156" s="24"/>
      <c r="N156" s="25"/>
    </row>
    <row r="157" spans="1:16" s="3" customFormat="1" ht="32.450000000000003" customHeight="1">
      <c r="A157" s="26">
        <v>15</v>
      </c>
      <c r="B157" s="26" t="s">
        <v>14</v>
      </c>
      <c r="C157" s="26" t="s">
        <v>134</v>
      </c>
      <c r="D157" s="26" t="s">
        <v>135</v>
      </c>
      <c r="E157" s="71"/>
      <c r="F157" s="28" t="s">
        <v>136</v>
      </c>
      <c r="G157" s="157">
        <f>SUM(G158:G159)</f>
        <v>14657.3</v>
      </c>
      <c r="H157" s="157">
        <f>SUM(H158:H159)</f>
        <v>0</v>
      </c>
      <c r="I157" s="157">
        <f>SUM(I158:I159)</f>
        <v>0</v>
      </c>
      <c r="J157" s="194">
        <f t="shared" si="12"/>
        <v>0</v>
      </c>
      <c r="K157" s="194">
        <f t="shared" si="13"/>
        <v>0</v>
      </c>
      <c r="L157" s="30" t="e">
        <f>I157/#REF!*100</f>
        <v>#REF!</v>
      </c>
      <c r="M157" s="38"/>
      <c r="N157" s="36"/>
    </row>
    <row r="158" spans="1:16" s="3" customFormat="1" ht="30.75" customHeight="1">
      <c r="A158" s="26"/>
      <c r="B158" s="26"/>
      <c r="C158" s="26"/>
      <c r="D158" s="26"/>
      <c r="E158" s="27" t="s">
        <v>137</v>
      </c>
      <c r="F158" s="28" t="s">
        <v>35</v>
      </c>
      <c r="G158" s="155">
        <v>9300</v>
      </c>
      <c r="H158" s="155">
        <v>0</v>
      </c>
      <c r="I158" s="155">
        <v>0</v>
      </c>
      <c r="J158" s="194">
        <f t="shared" si="12"/>
        <v>0</v>
      </c>
      <c r="K158" s="194">
        <f t="shared" si="13"/>
        <v>0</v>
      </c>
      <c r="L158" s="30" t="e">
        <f>I158/#REF!*100</f>
        <v>#REF!</v>
      </c>
      <c r="M158" s="29" t="e">
        <f>I158/#REF!*100</f>
        <v>#REF!</v>
      </c>
      <c r="N158" s="36"/>
    </row>
    <row r="159" spans="1:16" s="3" customFormat="1" ht="30.75" customHeight="1">
      <c r="A159" s="26"/>
      <c r="B159" s="26"/>
      <c r="C159" s="26"/>
      <c r="D159" s="26"/>
      <c r="E159" s="27" t="s">
        <v>138</v>
      </c>
      <c r="F159" s="28" t="s">
        <v>36</v>
      </c>
      <c r="G159" s="155">
        <v>5357.3</v>
      </c>
      <c r="H159" s="155">
        <v>0</v>
      </c>
      <c r="I159" s="155">
        <v>0</v>
      </c>
      <c r="J159" s="194">
        <f t="shared" si="12"/>
        <v>0</v>
      </c>
      <c r="K159" s="194">
        <f t="shared" si="13"/>
        <v>0</v>
      </c>
      <c r="L159" s="30" t="e">
        <f>I159/#REF!*100</f>
        <v>#REF!</v>
      </c>
      <c r="M159" s="38" t="e">
        <f>I159/#REF!*100</f>
        <v>#REF!</v>
      </c>
      <c r="N159" s="36"/>
    </row>
    <row r="160" spans="1:16" s="3" customFormat="1" ht="22.5" hidden="1" customHeight="1">
      <c r="A160" s="26">
        <v>15</v>
      </c>
      <c r="B160" s="26" t="s">
        <v>14</v>
      </c>
      <c r="C160" s="26" t="s">
        <v>134</v>
      </c>
      <c r="D160" s="26" t="s">
        <v>139</v>
      </c>
      <c r="E160" s="27"/>
      <c r="F160" s="28" t="s">
        <v>140</v>
      </c>
      <c r="G160" s="155">
        <f>SUM(G161:G162)</f>
        <v>0</v>
      </c>
      <c r="H160" s="155">
        <f>SUM(H161:H162)</f>
        <v>0</v>
      </c>
      <c r="I160" s="155">
        <f>SUM(I161:I162)</f>
        <v>0</v>
      </c>
      <c r="J160" s="194" t="e">
        <f t="shared" si="12"/>
        <v>#DIV/0!</v>
      </c>
      <c r="K160" s="194" t="e">
        <f t="shared" si="13"/>
        <v>#DIV/0!</v>
      </c>
      <c r="L160" s="30" t="e">
        <f>I160/#REF!*100</f>
        <v>#REF!</v>
      </c>
      <c r="M160" s="38"/>
      <c r="N160" s="36"/>
    </row>
    <row r="161" spans="1:14" s="3" customFormat="1" ht="23.45" hidden="1" customHeight="1">
      <c r="A161" s="26"/>
      <c r="B161" s="26"/>
      <c r="C161" s="26"/>
      <c r="D161" s="26"/>
      <c r="E161" s="27" t="s">
        <v>137</v>
      </c>
      <c r="F161" s="28" t="s">
        <v>35</v>
      </c>
      <c r="G161" s="155">
        <v>0</v>
      </c>
      <c r="H161" s="155">
        <v>0</v>
      </c>
      <c r="I161" s="155">
        <v>0</v>
      </c>
      <c r="J161" s="194" t="e">
        <f t="shared" si="12"/>
        <v>#DIV/0!</v>
      </c>
      <c r="K161" s="194" t="e">
        <f t="shared" si="13"/>
        <v>#DIV/0!</v>
      </c>
      <c r="L161" s="30" t="e">
        <f>I161/#REF!*100</f>
        <v>#REF!</v>
      </c>
      <c r="M161" s="29"/>
      <c r="N161" s="36"/>
    </row>
    <row r="162" spans="1:14" s="3" customFormat="1" ht="27" hidden="1" customHeight="1">
      <c r="A162" s="26"/>
      <c r="B162" s="26"/>
      <c r="C162" s="26"/>
      <c r="D162" s="26"/>
      <c r="E162" s="27" t="s">
        <v>138</v>
      </c>
      <c r="F162" s="28" t="s">
        <v>36</v>
      </c>
      <c r="G162" s="155">
        <v>0</v>
      </c>
      <c r="H162" s="155">
        <v>0</v>
      </c>
      <c r="I162" s="155">
        <v>0</v>
      </c>
      <c r="J162" s="194" t="e">
        <f t="shared" si="12"/>
        <v>#DIV/0!</v>
      </c>
      <c r="K162" s="194" t="e">
        <f t="shared" si="13"/>
        <v>#DIV/0!</v>
      </c>
      <c r="L162" s="30" t="e">
        <f>I162/#REF!*100</f>
        <v>#REF!</v>
      </c>
      <c r="M162" s="38" t="e">
        <f>I162/#REF!*100</f>
        <v>#REF!</v>
      </c>
      <c r="N162" s="36"/>
    </row>
    <row r="163" spans="1:14" s="3" customFormat="1" ht="30" customHeight="1">
      <c r="A163" s="26" t="s">
        <v>132</v>
      </c>
      <c r="B163" s="26" t="s">
        <v>28</v>
      </c>
      <c r="C163" s="26" t="s">
        <v>134</v>
      </c>
      <c r="D163" s="26" t="s">
        <v>141</v>
      </c>
      <c r="E163" s="27" t="s">
        <v>19</v>
      </c>
      <c r="F163" s="28" t="s">
        <v>142</v>
      </c>
      <c r="G163" s="155">
        <f>SUM(G164:G164)</f>
        <v>600</v>
      </c>
      <c r="H163" s="155">
        <f>SUM(H164:H164)</f>
        <v>600</v>
      </c>
      <c r="I163" s="155">
        <f>SUM(I164:I164)</f>
        <v>291.58999999999997</v>
      </c>
      <c r="J163" s="194">
        <f t="shared" si="12"/>
        <v>100</v>
      </c>
      <c r="K163" s="194">
        <f t="shared" si="13"/>
        <v>48.598333333333329</v>
      </c>
      <c r="L163" s="30" t="e">
        <f>I163/#REF!*100</f>
        <v>#REF!</v>
      </c>
      <c r="M163" s="38"/>
      <c r="N163" s="36"/>
    </row>
    <row r="164" spans="1:14" s="3" customFormat="1" ht="19.5" customHeight="1">
      <c r="A164" s="26"/>
      <c r="B164" s="26"/>
      <c r="C164" s="26"/>
      <c r="D164" s="26"/>
      <c r="E164" s="27"/>
      <c r="F164" s="28" t="s">
        <v>35</v>
      </c>
      <c r="G164" s="155">
        <v>600</v>
      </c>
      <c r="H164" s="155">
        <v>600</v>
      </c>
      <c r="I164" s="155">
        <v>291.58999999999997</v>
      </c>
      <c r="J164" s="194">
        <f t="shared" si="12"/>
        <v>100</v>
      </c>
      <c r="K164" s="194">
        <f t="shared" si="13"/>
        <v>48.598333333333329</v>
      </c>
      <c r="L164" s="30" t="e">
        <f>I164/#REF!*100</f>
        <v>#REF!</v>
      </c>
      <c r="M164" s="29" t="e">
        <f>I164/#REF!*100</f>
        <v>#REF!</v>
      </c>
      <c r="N164" s="36"/>
    </row>
    <row r="165" spans="1:14" s="3" customFormat="1" ht="30.6" hidden="1" customHeight="1">
      <c r="A165" s="26" t="s">
        <v>132</v>
      </c>
      <c r="B165" s="26" t="s">
        <v>28</v>
      </c>
      <c r="C165" s="26" t="s">
        <v>134</v>
      </c>
      <c r="D165" s="26" t="s">
        <v>143</v>
      </c>
      <c r="E165" s="27"/>
      <c r="F165" s="28" t="s">
        <v>144</v>
      </c>
      <c r="G165" s="155">
        <f>SUM(G166)</f>
        <v>0</v>
      </c>
      <c r="H165" s="155">
        <f>SUM(H166)</f>
        <v>0</v>
      </c>
      <c r="I165" s="155">
        <f>SUM(I166)</f>
        <v>0</v>
      </c>
      <c r="J165" s="194"/>
      <c r="K165" s="194" t="e">
        <f t="shared" si="13"/>
        <v>#DIV/0!</v>
      </c>
      <c r="L165" s="30" t="e">
        <f>I165/#REF!*100</f>
        <v>#REF!</v>
      </c>
      <c r="M165" s="29"/>
      <c r="N165" s="36"/>
    </row>
    <row r="166" spans="1:14" s="3" customFormat="1" ht="27.95" hidden="1" customHeight="1">
      <c r="A166" s="26"/>
      <c r="B166" s="26"/>
      <c r="C166" s="26"/>
      <c r="D166" s="26"/>
      <c r="E166" s="27" t="s">
        <v>138</v>
      </c>
      <c r="F166" s="28" t="s">
        <v>36</v>
      </c>
      <c r="G166" s="155"/>
      <c r="H166" s="155"/>
      <c r="I166" s="155"/>
      <c r="J166" s="194"/>
      <c r="K166" s="194" t="e">
        <f t="shared" si="13"/>
        <v>#DIV/0!</v>
      </c>
      <c r="L166" s="30" t="e">
        <f>I166/#REF!*100</f>
        <v>#REF!</v>
      </c>
      <c r="M166" s="29"/>
      <c r="N166" s="36"/>
    </row>
    <row r="167" spans="1:14" s="3" customFormat="1" ht="29.1" hidden="1" customHeight="1">
      <c r="A167" s="26" t="s">
        <v>132</v>
      </c>
      <c r="B167" s="26" t="s">
        <v>28</v>
      </c>
      <c r="C167" s="26" t="s">
        <v>63</v>
      </c>
      <c r="D167" s="26" t="s">
        <v>145</v>
      </c>
      <c r="E167" s="49"/>
      <c r="F167" s="28" t="s">
        <v>146</v>
      </c>
      <c r="G167" s="157">
        <f>SUM(G168:G169)</f>
        <v>0</v>
      </c>
      <c r="H167" s="157">
        <f>SUM(H168:H169)</f>
        <v>0</v>
      </c>
      <c r="I167" s="157">
        <f>SUM(I168:I169)</f>
        <v>0</v>
      </c>
      <c r="J167" s="194" t="e">
        <f t="shared" ref="J167:J196" si="15">H167/G167*100</f>
        <v>#DIV/0!</v>
      </c>
      <c r="K167" s="194" t="e">
        <f t="shared" si="13"/>
        <v>#DIV/0!</v>
      </c>
      <c r="L167" s="30" t="e">
        <f>I167/#REF!*100</f>
        <v>#REF!</v>
      </c>
      <c r="M167" s="38"/>
      <c r="N167" s="36"/>
    </row>
    <row r="168" spans="1:14" s="3" customFormat="1" ht="29.1" hidden="1" customHeight="1">
      <c r="A168" s="26"/>
      <c r="B168" s="26"/>
      <c r="C168" s="26"/>
      <c r="D168" s="26"/>
      <c r="E168" s="27" t="s">
        <v>137</v>
      </c>
      <c r="F168" s="28" t="s">
        <v>35</v>
      </c>
      <c r="G168" s="155">
        <v>0</v>
      </c>
      <c r="H168" s="155">
        <v>0</v>
      </c>
      <c r="I168" s="155">
        <v>0</v>
      </c>
      <c r="J168" s="194" t="e">
        <f t="shared" si="15"/>
        <v>#DIV/0!</v>
      </c>
      <c r="K168" s="194" t="e">
        <f t="shared" si="13"/>
        <v>#DIV/0!</v>
      </c>
      <c r="L168" s="30" t="e">
        <f>I168/#REF!*100</f>
        <v>#REF!</v>
      </c>
      <c r="M168" s="29"/>
      <c r="N168" s="36"/>
    </row>
    <row r="169" spans="1:14" s="3" customFormat="1" ht="27.95" hidden="1" customHeight="1">
      <c r="A169" s="26"/>
      <c r="B169" s="26"/>
      <c r="C169" s="26"/>
      <c r="D169" s="26"/>
      <c r="E169" s="27" t="s">
        <v>138</v>
      </c>
      <c r="F169" s="28" t="s">
        <v>36</v>
      </c>
      <c r="G169" s="155">
        <v>0</v>
      </c>
      <c r="H169" s="155">
        <v>0</v>
      </c>
      <c r="I169" s="155">
        <v>0</v>
      </c>
      <c r="J169" s="194" t="e">
        <f t="shared" si="15"/>
        <v>#DIV/0!</v>
      </c>
      <c r="K169" s="194" t="e">
        <f t="shared" si="13"/>
        <v>#DIV/0!</v>
      </c>
      <c r="L169" s="30" t="e">
        <f>I169/#REF!*100</f>
        <v>#REF!</v>
      </c>
      <c r="M169" s="38" t="e">
        <f>I169/#REF!*100</f>
        <v>#REF!</v>
      </c>
      <c r="N169" s="46"/>
    </row>
    <row r="170" spans="1:14" s="3" customFormat="1" ht="18" customHeight="1">
      <c r="A170" s="26" t="s">
        <v>132</v>
      </c>
      <c r="B170" s="26" t="s">
        <v>28</v>
      </c>
      <c r="C170" s="26" t="s">
        <v>63</v>
      </c>
      <c r="D170" s="26" t="s">
        <v>147</v>
      </c>
      <c r="E170" s="27"/>
      <c r="F170" s="28" t="s">
        <v>148</v>
      </c>
      <c r="G170" s="155">
        <f>SUM(G171:G172)</f>
        <v>6029.7</v>
      </c>
      <c r="H170" s="155">
        <f>SUM(H171:H172)</f>
        <v>0</v>
      </c>
      <c r="I170" s="155">
        <f>SUM(I171:I172)</f>
        <v>0</v>
      </c>
      <c r="J170" s="194">
        <f t="shared" si="15"/>
        <v>0</v>
      </c>
      <c r="K170" s="194">
        <f t="shared" si="13"/>
        <v>0</v>
      </c>
      <c r="L170" s="30" t="e">
        <f>I170/#REF!*100</f>
        <v>#REF!</v>
      </c>
      <c r="M170" s="38" t="e">
        <f>I170/#REF!*100</f>
        <v>#REF!</v>
      </c>
      <c r="N170" s="46"/>
    </row>
    <row r="171" spans="1:14" s="3" customFormat="1" ht="28.5" customHeight="1">
      <c r="A171" s="26"/>
      <c r="B171" s="26"/>
      <c r="C171" s="26"/>
      <c r="D171" s="26"/>
      <c r="E171" s="27" t="s">
        <v>137</v>
      </c>
      <c r="F171" s="28" t="s">
        <v>35</v>
      </c>
      <c r="G171" s="155">
        <v>6029.7</v>
      </c>
      <c r="H171" s="155">
        <v>0</v>
      </c>
      <c r="I171" s="155">
        <v>0</v>
      </c>
      <c r="J171" s="194">
        <f t="shared" si="15"/>
        <v>0</v>
      </c>
      <c r="K171" s="194">
        <f t="shared" si="13"/>
        <v>0</v>
      </c>
      <c r="L171" s="30" t="e">
        <f>I171/#REF!*100</f>
        <v>#REF!</v>
      </c>
      <c r="M171" s="29"/>
      <c r="N171" s="46"/>
    </row>
    <row r="172" spans="1:14" s="3" customFormat="1" ht="31.5">
      <c r="A172" s="26"/>
      <c r="B172" s="26"/>
      <c r="C172" s="26"/>
      <c r="D172" s="26"/>
      <c r="E172" s="27" t="s">
        <v>138</v>
      </c>
      <c r="F172" s="28" t="s">
        <v>36</v>
      </c>
      <c r="G172" s="155">
        <v>0</v>
      </c>
      <c r="H172" s="155">
        <v>0</v>
      </c>
      <c r="I172" s="155">
        <v>0</v>
      </c>
      <c r="J172" s="194">
        <v>0</v>
      </c>
      <c r="K172" s="194">
        <v>0</v>
      </c>
      <c r="L172" s="30" t="e">
        <f>I172/#REF!*100</f>
        <v>#REF!</v>
      </c>
      <c r="M172" s="38" t="e">
        <f>I172/#REF!*100</f>
        <v>#REF!</v>
      </c>
      <c r="N172" s="46"/>
    </row>
    <row r="173" spans="1:14" s="3" customFormat="1" ht="22.5" hidden="1" customHeight="1">
      <c r="A173" s="26" t="s">
        <v>132</v>
      </c>
      <c r="B173" s="26" t="s">
        <v>28</v>
      </c>
      <c r="C173" s="26" t="s">
        <v>63</v>
      </c>
      <c r="D173" s="26" t="s">
        <v>149</v>
      </c>
      <c r="E173" s="27"/>
      <c r="F173" s="28" t="s">
        <v>150</v>
      </c>
      <c r="G173" s="155">
        <f>SUM(G174:G175)</f>
        <v>0</v>
      </c>
      <c r="H173" s="155">
        <f>SUM(H174:H175)</f>
        <v>0</v>
      </c>
      <c r="I173" s="155">
        <f>SUM(I174:I175)</f>
        <v>0</v>
      </c>
      <c r="J173" s="194" t="e">
        <f t="shared" si="15"/>
        <v>#DIV/0!</v>
      </c>
      <c r="K173" s="194" t="e">
        <f t="shared" si="13"/>
        <v>#DIV/0!</v>
      </c>
      <c r="L173" s="30"/>
      <c r="M173" s="38"/>
      <c r="N173" s="46"/>
    </row>
    <row r="174" spans="1:14" s="3" customFormat="1" ht="26.45" hidden="1" customHeight="1">
      <c r="A174" s="26"/>
      <c r="B174" s="26"/>
      <c r="C174" s="26"/>
      <c r="D174" s="26"/>
      <c r="E174" s="27" t="s">
        <v>137</v>
      </c>
      <c r="F174" s="28" t="s">
        <v>35</v>
      </c>
      <c r="G174" s="155">
        <v>0</v>
      </c>
      <c r="H174" s="155">
        <v>0</v>
      </c>
      <c r="I174" s="155">
        <v>0</v>
      </c>
      <c r="J174" s="194" t="e">
        <f t="shared" si="15"/>
        <v>#DIV/0!</v>
      </c>
      <c r="K174" s="194" t="e">
        <f t="shared" ref="K174:K196" si="16">I174/G174*100</f>
        <v>#DIV/0!</v>
      </c>
      <c r="L174" s="30"/>
      <c r="M174" s="38"/>
      <c r="N174" s="46"/>
    </row>
    <row r="175" spans="1:14" s="3" customFormat="1" ht="27.6" hidden="1" customHeight="1">
      <c r="A175" s="26"/>
      <c r="B175" s="26"/>
      <c r="C175" s="26"/>
      <c r="D175" s="26"/>
      <c r="E175" s="27" t="s">
        <v>138</v>
      </c>
      <c r="F175" s="28" t="s">
        <v>36</v>
      </c>
      <c r="G175" s="155">
        <v>0</v>
      </c>
      <c r="H175" s="155">
        <v>0</v>
      </c>
      <c r="I175" s="155">
        <v>0</v>
      </c>
      <c r="J175" s="194" t="e">
        <f t="shared" si="15"/>
        <v>#DIV/0!</v>
      </c>
      <c r="K175" s="194" t="e">
        <f t="shared" si="16"/>
        <v>#DIV/0!</v>
      </c>
      <c r="L175" s="30"/>
      <c r="M175" s="38"/>
      <c r="N175" s="46"/>
    </row>
    <row r="176" spans="1:14" s="3" customFormat="1" ht="50.25" customHeight="1">
      <c r="A176" s="26" t="s">
        <v>132</v>
      </c>
      <c r="B176" s="26" t="s">
        <v>28</v>
      </c>
      <c r="C176" s="26" t="s">
        <v>63</v>
      </c>
      <c r="D176" s="26" t="s">
        <v>151</v>
      </c>
      <c r="E176" s="27" t="s">
        <v>152</v>
      </c>
      <c r="F176" s="28" t="s">
        <v>153</v>
      </c>
      <c r="G176" s="155">
        <f>SUM(G177:G177)</f>
        <v>2900</v>
      </c>
      <c r="H176" s="155">
        <f>SUM(H177:H177)</f>
        <v>0</v>
      </c>
      <c r="I176" s="155">
        <f>SUM(I177:I177)</f>
        <v>0</v>
      </c>
      <c r="J176" s="194">
        <f t="shared" si="15"/>
        <v>0</v>
      </c>
      <c r="K176" s="194">
        <f t="shared" si="16"/>
        <v>0</v>
      </c>
      <c r="L176" s="30" t="e">
        <f>I176/#REF!*100</f>
        <v>#REF!</v>
      </c>
      <c r="M176" s="38" t="e">
        <f>I176/#REF!*100</f>
        <v>#REF!</v>
      </c>
      <c r="N176" s="36"/>
    </row>
    <row r="177" spans="1:16" s="3" customFormat="1" ht="19.5" customHeight="1">
      <c r="A177" s="26"/>
      <c r="B177" s="26"/>
      <c r="C177" s="26"/>
      <c r="D177" s="26"/>
      <c r="E177" s="27"/>
      <c r="F177" s="28" t="s">
        <v>35</v>
      </c>
      <c r="G177" s="155">
        <v>2900</v>
      </c>
      <c r="H177" s="155">
        <v>0</v>
      </c>
      <c r="I177" s="155">
        <v>0</v>
      </c>
      <c r="J177" s="194">
        <f t="shared" si="15"/>
        <v>0</v>
      </c>
      <c r="K177" s="194">
        <f t="shared" si="16"/>
        <v>0</v>
      </c>
      <c r="L177" s="30" t="e">
        <f>I177/#REF!*100</f>
        <v>#REF!</v>
      </c>
      <c r="M177" s="29" t="e">
        <f>I177/#REF!*100</f>
        <v>#REF!</v>
      </c>
      <c r="N177" s="36"/>
    </row>
    <row r="178" spans="1:16" s="3" customFormat="1" ht="47.25" customHeight="1">
      <c r="A178" s="26" t="s">
        <v>132</v>
      </c>
      <c r="B178" s="26" t="s">
        <v>28</v>
      </c>
      <c r="C178" s="26" t="s">
        <v>63</v>
      </c>
      <c r="D178" s="26" t="s">
        <v>154</v>
      </c>
      <c r="E178" s="27" t="s">
        <v>19</v>
      </c>
      <c r="F178" s="28" t="s">
        <v>155</v>
      </c>
      <c r="G178" s="155">
        <f>SUM(G179:G179)</f>
        <v>14350</v>
      </c>
      <c r="H178" s="155">
        <f>SUM(H179:H179)</f>
        <v>7175</v>
      </c>
      <c r="I178" s="155">
        <f>SUM(I179:I179)</f>
        <v>562.28</v>
      </c>
      <c r="J178" s="194">
        <f t="shared" si="15"/>
        <v>50</v>
      </c>
      <c r="K178" s="194">
        <f t="shared" si="16"/>
        <v>3.9183275261324044</v>
      </c>
      <c r="L178" s="30" t="e">
        <f>I178/#REF!*100</f>
        <v>#REF!</v>
      </c>
      <c r="M178" s="38"/>
      <c r="N178" s="36"/>
    </row>
    <row r="179" spans="1:16" s="3" customFormat="1" ht="17.25" customHeight="1">
      <c r="A179" s="26"/>
      <c r="B179" s="26"/>
      <c r="C179" s="26"/>
      <c r="D179" s="26"/>
      <c r="E179" s="27"/>
      <c r="F179" s="28" t="s">
        <v>35</v>
      </c>
      <c r="G179" s="155">
        <f>1195.8+1195.8+1195.8+10762.6</f>
        <v>14350</v>
      </c>
      <c r="H179" s="155">
        <v>7175</v>
      </c>
      <c r="I179" s="155">
        <v>562.28</v>
      </c>
      <c r="J179" s="194">
        <f t="shared" si="15"/>
        <v>50</v>
      </c>
      <c r="K179" s="194">
        <f t="shared" si="16"/>
        <v>3.9183275261324044</v>
      </c>
      <c r="L179" s="30" t="e">
        <f>I179/#REF!*100</f>
        <v>#REF!</v>
      </c>
      <c r="M179" s="29" t="e">
        <f>I179/#REF!*100</f>
        <v>#REF!</v>
      </c>
      <c r="N179" s="36"/>
      <c r="O179" s="72"/>
      <c r="P179" s="72"/>
    </row>
    <row r="180" spans="1:16" s="3" customFormat="1" ht="19.5" customHeight="1">
      <c r="A180" s="18" t="s">
        <v>156</v>
      </c>
      <c r="B180" s="18" t="s">
        <v>15</v>
      </c>
      <c r="C180" s="18"/>
      <c r="D180" s="18"/>
      <c r="E180" s="40"/>
      <c r="F180" s="192" t="s">
        <v>157</v>
      </c>
      <c r="G180" s="160">
        <f>SUM(G181,G183,G186,G188,G190,G192)</f>
        <v>401574.39999999997</v>
      </c>
      <c r="H180" s="160">
        <f>SUM(H181,H183,H186,H188,H190,H192)</f>
        <v>381390.2</v>
      </c>
      <c r="I180" s="160">
        <f>SUM(I181,I183,I186,I188,I190,I192)</f>
        <v>330705.14999999997</v>
      </c>
      <c r="J180" s="197">
        <f t="shared" si="15"/>
        <v>94.973733385395093</v>
      </c>
      <c r="K180" s="197">
        <f t="shared" si="16"/>
        <v>82.352149439804919</v>
      </c>
      <c r="L180" s="41" t="e">
        <f>I180/#REF!*100</f>
        <v>#REF!</v>
      </c>
      <c r="M180" s="22"/>
      <c r="N180" s="25"/>
    </row>
    <row r="181" spans="1:16" s="3" customFormat="1" ht="15.75" customHeight="1">
      <c r="A181" s="26">
        <v>16</v>
      </c>
      <c r="B181" s="26" t="s">
        <v>14</v>
      </c>
      <c r="C181" s="26" t="s">
        <v>158</v>
      </c>
      <c r="D181" s="26" t="s">
        <v>159</v>
      </c>
      <c r="E181" s="27" t="s">
        <v>33</v>
      </c>
      <c r="F181" s="28" t="s">
        <v>255</v>
      </c>
      <c r="G181" s="157">
        <f>G182</f>
        <v>159782.70000000001</v>
      </c>
      <c r="H181" s="157">
        <f>H182</f>
        <v>159782.70000000001</v>
      </c>
      <c r="I181" s="157">
        <f>I182</f>
        <v>133394.43</v>
      </c>
      <c r="J181" s="194">
        <f t="shared" si="15"/>
        <v>100</v>
      </c>
      <c r="K181" s="194">
        <f t="shared" si="16"/>
        <v>83.484901682096989</v>
      </c>
      <c r="L181" s="30" t="e">
        <f>I181/#REF!*100</f>
        <v>#REF!</v>
      </c>
      <c r="M181" s="29"/>
      <c r="N181" s="36"/>
    </row>
    <row r="182" spans="1:16" s="3" customFormat="1" ht="15.75" customHeight="1">
      <c r="A182" s="73"/>
      <c r="B182" s="73"/>
      <c r="C182" s="73"/>
      <c r="D182" s="73"/>
      <c r="E182" s="74"/>
      <c r="F182" s="28" t="s">
        <v>35</v>
      </c>
      <c r="G182" s="155">
        <v>159782.70000000001</v>
      </c>
      <c r="H182" s="155">
        <v>159782.70000000001</v>
      </c>
      <c r="I182" s="155">
        <v>133394.43</v>
      </c>
      <c r="J182" s="194">
        <f t="shared" si="15"/>
        <v>100</v>
      </c>
      <c r="K182" s="194">
        <f t="shared" si="16"/>
        <v>83.484901682096989</v>
      </c>
      <c r="L182" s="30" t="e">
        <f>I182/#REF!*100</f>
        <v>#REF!</v>
      </c>
      <c r="M182" s="29" t="e">
        <f>I182/#REF!*100</f>
        <v>#REF!</v>
      </c>
      <c r="N182" s="36"/>
    </row>
    <row r="183" spans="1:16" s="3" customFormat="1">
      <c r="A183" s="26" t="s">
        <v>156</v>
      </c>
      <c r="B183" s="26" t="s">
        <v>22</v>
      </c>
      <c r="C183" s="26" t="s">
        <v>158</v>
      </c>
      <c r="D183" s="26" t="s">
        <v>160</v>
      </c>
      <c r="E183" s="27"/>
      <c r="F183" s="28" t="s">
        <v>161</v>
      </c>
      <c r="G183" s="155">
        <f>SUM(G184:G185)</f>
        <v>5296.5</v>
      </c>
      <c r="H183" s="155">
        <f>SUM(H184:H185)</f>
        <v>2691</v>
      </c>
      <c r="I183" s="155">
        <f>SUM(I184:I185)</f>
        <v>2614.71</v>
      </c>
      <c r="J183" s="194">
        <f t="shared" si="15"/>
        <v>50.807136788445192</v>
      </c>
      <c r="K183" s="194">
        <f t="shared" si="16"/>
        <v>49.366751628433875</v>
      </c>
      <c r="L183" s="30" t="e">
        <f>I183/#REF!*100</f>
        <v>#REF!</v>
      </c>
      <c r="M183" s="29"/>
      <c r="N183" s="36"/>
      <c r="O183" s="35"/>
    </row>
    <row r="184" spans="1:16" s="3" customFormat="1" ht="50.25" customHeight="1">
      <c r="A184" s="26"/>
      <c r="B184" s="26"/>
      <c r="C184" s="26"/>
      <c r="D184" s="26"/>
      <c r="E184" s="27" t="s">
        <v>25</v>
      </c>
      <c r="F184" s="28" t="s">
        <v>35</v>
      </c>
      <c r="G184" s="155">
        <v>450</v>
      </c>
      <c r="H184" s="155">
        <v>0</v>
      </c>
      <c r="I184" s="155">
        <v>0</v>
      </c>
      <c r="J184" s="194">
        <f t="shared" si="15"/>
        <v>0</v>
      </c>
      <c r="K184" s="194">
        <f t="shared" si="16"/>
        <v>0</v>
      </c>
      <c r="L184" s="30" t="e">
        <f>I184/#REF!*100</f>
        <v>#REF!</v>
      </c>
      <c r="M184" s="29" t="e">
        <f>I184/#REF!*100</f>
        <v>#REF!</v>
      </c>
      <c r="N184" s="36"/>
      <c r="O184" s="35"/>
    </row>
    <row r="185" spans="1:16" s="3" customFormat="1" ht="56.25" customHeight="1">
      <c r="A185" s="26"/>
      <c r="B185" s="26"/>
      <c r="C185" s="26"/>
      <c r="D185" s="26"/>
      <c r="E185" s="27" t="s">
        <v>19</v>
      </c>
      <c r="F185" s="28" t="s">
        <v>35</v>
      </c>
      <c r="G185" s="155">
        <v>4846.5</v>
      </c>
      <c r="H185" s="155">
        <v>2691</v>
      </c>
      <c r="I185" s="155">
        <v>2614.71</v>
      </c>
      <c r="J185" s="194">
        <f t="shared" si="15"/>
        <v>55.524605385329615</v>
      </c>
      <c r="K185" s="194">
        <f t="shared" si="16"/>
        <v>53.950479727638502</v>
      </c>
      <c r="L185" s="30" t="e">
        <f>I185/#REF!*100</f>
        <v>#REF!</v>
      </c>
      <c r="M185" s="29" t="e">
        <f>I185/#REF!*100</f>
        <v>#REF!</v>
      </c>
      <c r="N185" s="36"/>
    </row>
    <row r="186" spans="1:16" s="3" customFormat="1" ht="47.25">
      <c r="A186" s="26" t="s">
        <v>156</v>
      </c>
      <c r="B186" s="26" t="s">
        <v>22</v>
      </c>
      <c r="C186" s="26" t="s">
        <v>158</v>
      </c>
      <c r="D186" s="26" t="s">
        <v>162</v>
      </c>
      <c r="E186" s="27" t="s">
        <v>19</v>
      </c>
      <c r="F186" s="57" t="s">
        <v>163</v>
      </c>
      <c r="G186" s="155">
        <f>SUM(G187)</f>
        <v>32354.2</v>
      </c>
      <c r="H186" s="155">
        <f>SUM(H187)</f>
        <v>30206</v>
      </c>
      <c r="I186" s="155">
        <f>SUM(I187)</f>
        <v>30203.89</v>
      </c>
      <c r="J186" s="194">
        <f t="shared" si="15"/>
        <v>93.360367432976247</v>
      </c>
      <c r="K186" s="194">
        <f t="shared" si="16"/>
        <v>93.353845868542564</v>
      </c>
      <c r="L186" s="30" t="e">
        <f>I186/#REF!*100</f>
        <v>#REF!</v>
      </c>
      <c r="M186" s="29"/>
      <c r="N186" s="36"/>
    </row>
    <row r="187" spans="1:16" s="3" customFormat="1" ht="19.5" customHeight="1">
      <c r="A187" s="26"/>
      <c r="B187" s="26"/>
      <c r="C187" s="26"/>
      <c r="D187" s="26"/>
      <c r="E187" s="37"/>
      <c r="F187" s="28" t="s">
        <v>35</v>
      </c>
      <c r="G187" s="155">
        <v>32354.2</v>
      </c>
      <c r="H187" s="155">
        <v>30206</v>
      </c>
      <c r="I187" s="155">
        <v>30203.89</v>
      </c>
      <c r="J187" s="194">
        <f t="shared" si="15"/>
        <v>93.360367432976247</v>
      </c>
      <c r="K187" s="194">
        <f t="shared" si="16"/>
        <v>93.353845868542564</v>
      </c>
      <c r="L187" s="30" t="e">
        <f>I187/#REF!*100</f>
        <v>#REF!</v>
      </c>
      <c r="M187" s="29" t="e">
        <f>I187/#REF!*100</f>
        <v>#REF!</v>
      </c>
      <c r="N187" s="36"/>
    </row>
    <row r="188" spans="1:16" s="3" customFormat="1" ht="61.5" customHeight="1">
      <c r="A188" s="26">
        <v>16</v>
      </c>
      <c r="B188" s="26" t="s">
        <v>22</v>
      </c>
      <c r="C188" s="26" t="s">
        <v>158</v>
      </c>
      <c r="D188" s="26" t="s">
        <v>164</v>
      </c>
      <c r="E188" s="27" t="s">
        <v>25</v>
      </c>
      <c r="F188" s="75" t="s">
        <v>165</v>
      </c>
      <c r="G188" s="155">
        <f>SUM(G189:G189)</f>
        <v>104031.6</v>
      </c>
      <c r="H188" s="155">
        <f>SUM(H189:H189)</f>
        <v>104031.6</v>
      </c>
      <c r="I188" s="155">
        <f>SUM(I189:I189)</f>
        <v>80381.53</v>
      </c>
      <c r="J188" s="194">
        <f t="shared" si="15"/>
        <v>100</v>
      </c>
      <c r="K188" s="194">
        <f t="shared" si="16"/>
        <v>77.266455576959302</v>
      </c>
      <c r="L188" s="30" t="e">
        <f>I188/#REF!*100</f>
        <v>#REF!</v>
      </c>
      <c r="M188" s="29"/>
      <c r="N188" s="36"/>
    </row>
    <row r="189" spans="1:16" s="3" customFormat="1" ht="18.75" customHeight="1">
      <c r="A189" s="26"/>
      <c r="B189" s="26"/>
      <c r="C189" s="26"/>
      <c r="D189" s="26"/>
      <c r="E189" s="27"/>
      <c r="F189" s="28" t="s">
        <v>35</v>
      </c>
      <c r="G189" s="155">
        <v>104031.6</v>
      </c>
      <c r="H189" s="155">
        <v>104031.6</v>
      </c>
      <c r="I189" s="155">
        <v>80381.53</v>
      </c>
      <c r="J189" s="194">
        <f t="shared" si="15"/>
        <v>100</v>
      </c>
      <c r="K189" s="194">
        <f t="shared" si="16"/>
        <v>77.266455576959302</v>
      </c>
      <c r="L189" s="30" t="e">
        <f>I189/#REF!*100</f>
        <v>#REF!</v>
      </c>
      <c r="M189" s="29" t="e">
        <f>I189/#REF!*100</f>
        <v>#REF!</v>
      </c>
      <c r="N189" s="36"/>
    </row>
    <row r="190" spans="1:16" s="3" customFormat="1" ht="51" customHeight="1">
      <c r="A190" s="26" t="s">
        <v>156</v>
      </c>
      <c r="B190" s="26" t="s">
        <v>22</v>
      </c>
      <c r="C190" s="76" t="s">
        <v>158</v>
      </c>
      <c r="D190" s="26" t="s">
        <v>166</v>
      </c>
      <c r="E190" s="77" t="s">
        <v>19</v>
      </c>
      <c r="F190" s="75" t="s">
        <v>167</v>
      </c>
      <c r="G190" s="155">
        <f>SUM(G191:G191)</f>
        <v>79934.3</v>
      </c>
      <c r="H190" s="155">
        <f>SUM(H191:H191)</f>
        <v>70032.600000000006</v>
      </c>
      <c r="I190" s="155">
        <f>SUM(I191:I191)</f>
        <v>69934.25</v>
      </c>
      <c r="J190" s="194">
        <f t="shared" si="15"/>
        <v>87.612701931461217</v>
      </c>
      <c r="K190" s="194">
        <f t="shared" si="16"/>
        <v>87.489663386055796</v>
      </c>
      <c r="L190" s="30" t="e">
        <f>I190/#REF!*100</f>
        <v>#REF!</v>
      </c>
      <c r="M190" s="29"/>
      <c r="N190" s="36"/>
    </row>
    <row r="191" spans="1:16" s="3" customFormat="1" ht="16.5" customHeight="1">
      <c r="A191" s="26"/>
      <c r="B191" s="26"/>
      <c r="C191" s="26"/>
      <c r="D191" s="26"/>
      <c r="E191" s="27"/>
      <c r="F191" s="75" t="s">
        <v>35</v>
      </c>
      <c r="G191" s="155">
        <v>79934.3</v>
      </c>
      <c r="H191" s="155">
        <v>70032.600000000006</v>
      </c>
      <c r="I191" s="155">
        <v>69934.25</v>
      </c>
      <c r="J191" s="194">
        <f t="shared" si="15"/>
        <v>87.612701931461217</v>
      </c>
      <c r="K191" s="194">
        <f t="shared" si="16"/>
        <v>87.489663386055796</v>
      </c>
      <c r="L191" s="30" t="e">
        <f>I191/#REF!*100</f>
        <v>#REF!</v>
      </c>
      <c r="M191" s="29" t="e">
        <f>I191/#REF!*100</f>
        <v>#REF!</v>
      </c>
      <c r="N191" s="36"/>
    </row>
    <row r="192" spans="1:16" s="3" customFormat="1" ht="39.75" customHeight="1">
      <c r="A192" s="78" t="s">
        <v>156</v>
      </c>
      <c r="B192" s="79" t="s">
        <v>28</v>
      </c>
      <c r="C192" s="78" t="s">
        <v>63</v>
      </c>
      <c r="D192" s="78" t="s">
        <v>168</v>
      </c>
      <c r="E192" s="77"/>
      <c r="F192" s="75" t="s">
        <v>169</v>
      </c>
      <c r="G192" s="163">
        <f>SUM(G193:G194)</f>
        <v>20175.099999999999</v>
      </c>
      <c r="H192" s="163">
        <f>SUM(H193:H194)</f>
        <v>14646.3</v>
      </c>
      <c r="I192" s="163">
        <f>SUM(I193:I194)</f>
        <v>14176.34</v>
      </c>
      <c r="J192" s="194">
        <f t="shared" si="15"/>
        <v>72.5959226967896</v>
      </c>
      <c r="K192" s="194">
        <f t="shared" si="16"/>
        <v>70.266516646757637</v>
      </c>
      <c r="L192" s="30"/>
      <c r="M192" s="29"/>
      <c r="N192" s="36"/>
    </row>
    <row r="193" spans="1:14" s="3" customFormat="1" ht="46.5" customHeight="1">
      <c r="A193" s="26"/>
      <c r="B193" s="26"/>
      <c r="C193" s="76"/>
      <c r="D193" s="26"/>
      <c r="E193" s="77" t="s">
        <v>25</v>
      </c>
      <c r="F193" s="75" t="s">
        <v>170</v>
      </c>
      <c r="G193" s="155">
        <v>5900</v>
      </c>
      <c r="H193" s="155">
        <v>708.3</v>
      </c>
      <c r="I193" s="155">
        <v>349</v>
      </c>
      <c r="J193" s="194">
        <f t="shared" si="15"/>
        <v>12.00508474576271</v>
      </c>
      <c r="K193" s="194">
        <f t="shared" si="16"/>
        <v>5.9152542372881349</v>
      </c>
      <c r="L193" s="30"/>
      <c r="M193" s="29" t="e">
        <f>I193/#REF!*100</f>
        <v>#REF!</v>
      </c>
      <c r="N193" s="36"/>
    </row>
    <row r="194" spans="1:14" s="3" customFormat="1" ht="51.75" customHeight="1">
      <c r="A194" s="26"/>
      <c r="B194" s="26"/>
      <c r="C194" s="26"/>
      <c r="D194" s="26"/>
      <c r="E194" s="77" t="s">
        <v>19</v>
      </c>
      <c r="F194" s="75" t="s">
        <v>170</v>
      </c>
      <c r="G194" s="155">
        <v>14275.1</v>
      </c>
      <c r="H194" s="155">
        <v>13938</v>
      </c>
      <c r="I194" s="155">
        <v>13827.34</v>
      </c>
      <c r="J194" s="194">
        <f t="shared" si="15"/>
        <v>97.638545439261364</v>
      </c>
      <c r="K194" s="194">
        <f t="shared" si="16"/>
        <v>96.863349468655215</v>
      </c>
      <c r="L194" s="30"/>
      <c r="M194" s="29" t="e">
        <f>I194/#REF!*100</f>
        <v>#REF!</v>
      </c>
      <c r="N194" s="36"/>
    </row>
    <row r="195" spans="1:14" s="45" customFormat="1" ht="31.5" customHeight="1">
      <c r="A195" s="80">
        <v>17</v>
      </c>
      <c r="B195" s="80" t="s">
        <v>15</v>
      </c>
      <c r="C195" s="80"/>
      <c r="D195" s="80"/>
      <c r="E195" s="81"/>
      <c r="F195" s="193" t="s">
        <v>171</v>
      </c>
      <c r="G195" s="165">
        <f>SUM(G196,G199,G202)</f>
        <v>12100</v>
      </c>
      <c r="H195" s="165">
        <f>SUM(H199,H196)</f>
        <v>2904.73</v>
      </c>
      <c r="I195" s="165">
        <f>SUM(I196,I199,I202)</f>
        <v>2904.73</v>
      </c>
      <c r="J195" s="199">
        <f t="shared" si="15"/>
        <v>24.006033057851241</v>
      </c>
      <c r="K195" s="199">
        <f t="shared" si="16"/>
        <v>24.006033057851241</v>
      </c>
      <c r="L195" s="41" t="e">
        <f>I195/#REF!*100</f>
        <v>#REF!</v>
      </c>
      <c r="M195" s="82"/>
      <c r="N195" s="83"/>
    </row>
    <row r="196" spans="1:14" s="45" customFormat="1" ht="78.75">
      <c r="A196" s="34" t="s">
        <v>172</v>
      </c>
      <c r="B196" s="34" t="s">
        <v>14</v>
      </c>
      <c r="C196" s="34" t="s">
        <v>173</v>
      </c>
      <c r="D196" s="34" t="s">
        <v>174</v>
      </c>
      <c r="E196" s="42" t="s">
        <v>230</v>
      </c>
      <c r="F196" s="84" t="s">
        <v>175</v>
      </c>
      <c r="G196" s="155">
        <f>SUM(G197,G198)</f>
        <v>3700</v>
      </c>
      <c r="H196" s="155">
        <f>SUM(H197,H198)</f>
        <v>2904.73</v>
      </c>
      <c r="I196" s="155">
        <f>SUM(I197,I198)</f>
        <v>2904.73</v>
      </c>
      <c r="J196" s="196">
        <f t="shared" si="15"/>
        <v>78.506216216216217</v>
      </c>
      <c r="K196" s="196">
        <f t="shared" si="16"/>
        <v>78.506216216216217</v>
      </c>
      <c r="L196" s="52"/>
      <c r="M196" s="85"/>
      <c r="N196" s="83"/>
    </row>
    <row r="197" spans="1:14" s="45" customFormat="1" ht="18" customHeight="1">
      <c r="A197" s="44"/>
      <c r="B197" s="44"/>
      <c r="C197" s="44"/>
      <c r="D197" s="44"/>
      <c r="E197" s="27" t="s">
        <v>111</v>
      </c>
      <c r="F197" s="28" t="s">
        <v>35</v>
      </c>
      <c r="G197" s="155">
        <v>0</v>
      </c>
      <c r="H197" s="155">
        <v>0</v>
      </c>
      <c r="I197" s="155">
        <v>0</v>
      </c>
      <c r="J197" s="196">
        <v>0</v>
      </c>
      <c r="K197" s="196">
        <v>0</v>
      </c>
      <c r="L197" s="52"/>
      <c r="M197" s="85" t="e">
        <f>I197/#REF!*100</f>
        <v>#REF!</v>
      </c>
      <c r="N197" s="83"/>
    </row>
    <row r="198" spans="1:14" s="45" customFormat="1" ht="31.5">
      <c r="A198" s="44"/>
      <c r="B198" s="44"/>
      <c r="C198" s="44"/>
      <c r="D198" s="44"/>
      <c r="E198" s="27" t="s">
        <v>226</v>
      </c>
      <c r="F198" s="28" t="s">
        <v>36</v>
      </c>
      <c r="G198" s="155">
        <v>3700</v>
      </c>
      <c r="H198" s="155">
        <v>2904.73</v>
      </c>
      <c r="I198" s="155">
        <v>2904.73</v>
      </c>
      <c r="J198" s="196">
        <f t="shared" ref="J198:J209" si="17">H198/G198*100</f>
        <v>78.506216216216217</v>
      </c>
      <c r="K198" s="196">
        <f t="shared" ref="K198:K209" si="18">I198/G198*100</f>
        <v>78.506216216216217</v>
      </c>
      <c r="L198" s="52"/>
      <c r="M198" s="85"/>
      <c r="N198" s="83"/>
    </row>
    <row r="199" spans="1:14" s="3" customFormat="1" ht="36" customHeight="1">
      <c r="A199" s="26" t="s">
        <v>172</v>
      </c>
      <c r="B199" s="26" t="s">
        <v>28</v>
      </c>
      <c r="C199" s="26" t="s">
        <v>176</v>
      </c>
      <c r="D199" s="26" t="s">
        <v>177</v>
      </c>
      <c r="E199" s="27"/>
      <c r="F199" s="28" t="s">
        <v>178</v>
      </c>
      <c r="G199" s="155">
        <f>SUM(G200:G201)</f>
        <v>8400</v>
      </c>
      <c r="H199" s="155">
        <f>SUM(H200:H201)</f>
        <v>0</v>
      </c>
      <c r="I199" s="155">
        <f>SUM(I200:I201)</f>
        <v>0</v>
      </c>
      <c r="J199" s="194">
        <f t="shared" si="17"/>
        <v>0</v>
      </c>
      <c r="K199" s="194">
        <f t="shared" si="18"/>
        <v>0</v>
      </c>
      <c r="L199" s="30" t="e">
        <f>I199/#REF!*100</f>
        <v>#REF!</v>
      </c>
      <c r="M199" s="38"/>
      <c r="N199" s="36"/>
    </row>
    <row r="200" spans="1:14" s="3" customFormat="1" ht="22.5" customHeight="1">
      <c r="A200" s="26"/>
      <c r="B200" s="26"/>
      <c r="C200" s="26"/>
      <c r="D200" s="26"/>
      <c r="E200" s="27" t="s">
        <v>179</v>
      </c>
      <c r="F200" s="28" t="s">
        <v>35</v>
      </c>
      <c r="G200" s="155">
        <v>0</v>
      </c>
      <c r="H200" s="155">
        <v>0</v>
      </c>
      <c r="I200" s="155">
        <v>0</v>
      </c>
      <c r="J200" s="194">
        <v>0</v>
      </c>
      <c r="K200" s="194">
        <v>0</v>
      </c>
      <c r="L200" s="30" t="e">
        <f>I200/#REF!*100</f>
        <v>#REF!</v>
      </c>
      <c r="M200" s="29" t="e">
        <f>I200/#REF!*100</f>
        <v>#REF!</v>
      </c>
      <c r="N200" s="36"/>
    </row>
    <row r="201" spans="1:14" s="3" customFormat="1" ht="37.5" customHeight="1">
      <c r="A201" s="26"/>
      <c r="B201" s="26"/>
      <c r="C201" s="26"/>
      <c r="D201" s="26"/>
      <c r="E201" s="27" t="s">
        <v>180</v>
      </c>
      <c r="F201" s="28" t="s">
        <v>36</v>
      </c>
      <c r="G201" s="155">
        <v>8400</v>
      </c>
      <c r="H201" s="155">
        <v>0</v>
      </c>
      <c r="I201" s="155">
        <v>0</v>
      </c>
      <c r="J201" s="194">
        <f t="shared" si="17"/>
        <v>0</v>
      </c>
      <c r="K201" s="194">
        <f t="shared" si="18"/>
        <v>0</v>
      </c>
      <c r="L201" s="30" t="e">
        <f>I201/#REF!*100</f>
        <v>#REF!</v>
      </c>
      <c r="M201" s="38" t="e">
        <f>I201/#REF!*100</f>
        <v>#REF!</v>
      </c>
      <c r="N201" s="36"/>
    </row>
    <row r="202" spans="1:14" s="3" customFormat="1" ht="0.6" hidden="1" customHeight="1">
      <c r="A202" s="26" t="s">
        <v>172</v>
      </c>
      <c r="B202" s="26" t="s">
        <v>28</v>
      </c>
      <c r="C202" s="26" t="s">
        <v>176</v>
      </c>
      <c r="D202" s="26" t="s">
        <v>181</v>
      </c>
      <c r="E202" s="27"/>
      <c r="F202" s="28" t="s">
        <v>182</v>
      </c>
      <c r="G202" s="155">
        <f>SUM(G203:G204)</f>
        <v>0</v>
      </c>
      <c r="H202" s="155">
        <f>SUM(H203:H204)</f>
        <v>0</v>
      </c>
      <c r="I202" s="155">
        <f>SUM(I203:I204)</f>
        <v>0</v>
      </c>
      <c r="J202" s="194" t="e">
        <f t="shared" si="17"/>
        <v>#DIV/0!</v>
      </c>
      <c r="K202" s="194" t="e">
        <f t="shared" si="18"/>
        <v>#DIV/0!</v>
      </c>
      <c r="L202" s="30" t="e">
        <f>I202/#REF!*100</f>
        <v>#REF!</v>
      </c>
      <c r="M202" s="38" t="e">
        <f>I202/#REF!*100</f>
        <v>#REF!</v>
      </c>
      <c r="N202" s="36"/>
    </row>
    <row r="203" spans="1:14" s="3" customFormat="1" ht="25.5" hidden="1" customHeight="1">
      <c r="A203" s="26"/>
      <c r="B203" s="26"/>
      <c r="C203" s="26"/>
      <c r="D203" s="26"/>
      <c r="E203" s="27" t="s">
        <v>179</v>
      </c>
      <c r="F203" s="28" t="s">
        <v>35</v>
      </c>
      <c r="G203" s="164"/>
      <c r="H203" s="155"/>
      <c r="I203" s="155"/>
      <c r="J203" s="194" t="e">
        <f t="shared" si="17"/>
        <v>#DIV/0!</v>
      </c>
      <c r="K203" s="194" t="e">
        <f t="shared" si="18"/>
        <v>#DIV/0!</v>
      </c>
      <c r="L203" s="30" t="e">
        <f>I203/#REF!*100</f>
        <v>#REF!</v>
      </c>
      <c r="M203" s="29" t="e">
        <f>I203/#REF!*100</f>
        <v>#REF!</v>
      </c>
      <c r="N203" s="36"/>
    </row>
    <row r="204" spans="1:14" s="3" customFormat="1" ht="29.45" hidden="1" customHeight="1">
      <c r="A204" s="26"/>
      <c r="B204" s="26"/>
      <c r="C204" s="26"/>
      <c r="D204" s="26"/>
      <c r="E204" s="27" t="s">
        <v>128</v>
      </c>
      <c r="F204" s="28" t="s">
        <v>36</v>
      </c>
      <c r="G204" s="155"/>
      <c r="H204" s="155"/>
      <c r="I204" s="155"/>
      <c r="J204" s="194" t="e">
        <f t="shared" si="17"/>
        <v>#DIV/0!</v>
      </c>
      <c r="K204" s="194" t="e">
        <f t="shared" si="18"/>
        <v>#DIV/0!</v>
      </c>
      <c r="L204" s="30" t="e">
        <f>I204/#REF!*100</f>
        <v>#REF!</v>
      </c>
      <c r="M204" s="38" t="e">
        <f>I204/#REF!*100</f>
        <v>#REF!</v>
      </c>
      <c r="N204" s="36"/>
    </row>
    <row r="205" spans="1:14" s="3" customFormat="1" ht="26.25" customHeight="1">
      <c r="A205" s="18">
        <v>18</v>
      </c>
      <c r="B205" s="18" t="s">
        <v>15</v>
      </c>
      <c r="C205" s="18"/>
      <c r="D205" s="18"/>
      <c r="E205" s="40"/>
      <c r="F205" s="192" t="s">
        <v>183</v>
      </c>
      <c r="G205" s="160">
        <f>SUM(G206,G208)</f>
        <v>77000</v>
      </c>
      <c r="H205" s="160">
        <f>SUM(H206,H208)</f>
        <v>0</v>
      </c>
      <c r="I205" s="160">
        <f>SUM(I206,I208)</f>
        <v>0</v>
      </c>
      <c r="J205" s="197">
        <f t="shared" si="17"/>
        <v>0</v>
      </c>
      <c r="K205" s="197">
        <f t="shared" si="18"/>
        <v>0</v>
      </c>
      <c r="L205" s="41" t="e">
        <f>I205/#REF!*100</f>
        <v>#REF!</v>
      </c>
      <c r="M205" s="24"/>
      <c r="N205" s="25"/>
    </row>
    <row r="206" spans="1:14" s="3" customFormat="1" ht="51.75" customHeight="1">
      <c r="A206" s="26">
        <v>18</v>
      </c>
      <c r="B206" s="26" t="s">
        <v>55</v>
      </c>
      <c r="C206" s="26" t="s">
        <v>184</v>
      </c>
      <c r="D206" s="26" t="s">
        <v>185</v>
      </c>
      <c r="E206" s="27" t="s">
        <v>19</v>
      </c>
      <c r="F206" s="28" t="s">
        <v>186</v>
      </c>
      <c r="G206" s="157">
        <f>SUM(G207:G207)</f>
        <v>53000</v>
      </c>
      <c r="H206" s="157">
        <f>SUM(H207:H207)</f>
        <v>0</v>
      </c>
      <c r="I206" s="157">
        <f>SUM(I207:I207)</f>
        <v>0</v>
      </c>
      <c r="J206" s="194">
        <f t="shared" si="17"/>
        <v>0</v>
      </c>
      <c r="K206" s="194">
        <f t="shared" si="18"/>
        <v>0</v>
      </c>
      <c r="L206" s="30" t="e">
        <f>I206/#REF!*100</f>
        <v>#REF!</v>
      </c>
      <c r="M206" s="38"/>
      <c r="N206" s="36"/>
    </row>
    <row r="207" spans="1:14" s="3" customFormat="1" ht="19.5" customHeight="1">
      <c r="A207" s="26"/>
      <c r="B207" s="26"/>
      <c r="C207" s="26"/>
      <c r="D207" s="26"/>
      <c r="E207" s="86"/>
      <c r="F207" s="28" t="s">
        <v>35</v>
      </c>
      <c r="G207" s="155">
        <v>53000</v>
      </c>
      <c r="H207" s="155">
        <v>0</v>
      </c>
      <c r="I207" s="155">
        <v>0</v>
      </c>
      <c r="J207" s="194">
        <f t="shared" si="17"/>
        <v>0</v>
      </c>
      <c r="K207" s="194">
        <f t="shared" si="18"/>
        <v>0</v>
      </c>
      <c r="L207" s="30" t="e">
        <f>I207/#REF!*100</f>
        <v>#REF!</v>
      </c>
      <c r="M207" s="29" t="e">
        <f>I207/#REF!*100</f>
        <v>#REF!</v>
      </c>
      <c r="N207" s="36"/>
    </row>
    <row r="208" spans="1:14" s="3" customFormat="1" ht="53.25" customHeight="1">
      <c r="A208" s="26" t="s">
        <v>187</v>
      </c>
      <c r="B208" s="26" t="s">
        <v>55</v>
      </c>
      <c r="C208" s="26" t="s">
        <v>184</v>
      </c>
      <c r="D208" s="26" t="s">
        <v>188</v>
      </c>
      <c r="E208" s="27" t="s">
        <v>19</v>
      </c>
      <c r="F208" s="28" t="s">
        <v>189</v>
      </c>
      <c r="G208" s="155">
        <f>SUM(G209:G209)</f>
        <v>24000</v>
      </c>
      <c r="H208" s="155">
        <f>SUM(H209:H209)</f>
        <v>0</v>
      </c>
      <c r="I208" s="155">
        <f>SUM(I209:I209)</f>
        <v>0</v>
      </c>
      <c r="J208" s="194">
        <f t="shared" si="17"/>
        <v>0</v>
      </c>
      <c r="K208" s="194">
        <f t="shared" si="18"/>
        <v>0</v>
      </c>
      <c r="L208" s="30" t="e">
        <f>I208/#REF!*100</f>
        <v>#REF!</v>
      </c>
      <c r="M208" s="38"/>
      <c r="N208" s="36"/>
    </row>
    <row r="209" spans="1:22" s="3" customFormat="1" ht="30" customHeight="1">
      <c r="A209" s="26"/>
      <c r="B209" s="26"/>
      <c r="C209" s="26"/>
      <c r="D209" s="26"/>
      <c r="E209" s="27"/>
      <c r="F209" s="28" t="s">
        <v>35</v>
      </c>
      <c r="G209" s="155">
        <v>24000</v>
      </c>
      <c r="H209" s="155">
        <v>0</v>
      </c>
      <c r="I209" s="155">
        <v>0</v>
      </c>
      <c r="J209" s="194">
        <f t="shared" si="17"/>
        <v>0</v>
      </c>
      <c r="K209" s="194">
        <f t="shared" si="18"/>
        <v>0</v>
      </c>
      <c r="L209" s="30" t="e">
        <f>I209/#REF!*100</f>
        <v>#REF!</v>
      </c>
      <c r="M209" s="29" t="e">
        <f>I209/#REF!*100</f>
        <v>#REF!</v>
      </c>
      <c r="N209" s="36"/>
    </row>
    <row r="210" spans="1:22" s="45" customFormat="1" ht="18.75" customHeight="1">
      <c r="A210" s="87"/>
      <c r="B210" s="88"/>
      <c r="C210" s="88"/>
      <c r="D210" s="88"/>
      <c r="E210" s="89"/>
      <c r="F210" s="90" t="s">
        <v>191</v>
      </c>
      <c r="G210" s="166">
        <f>G47+G61+G66+G73+G85+G97+G110+G114+G118+G123+G136+G152+G180+G195+G205</f>
        <v>2509228.2000000002</v>
      </c>
      <c r="H210" s="166">
        <f>H47+H61+H66+H73+H85+H97+H110+H114+H118+H123+H136+H152+H180+H195+H205</f>
        <v>2239480.2400000002</v>
      </c>
      <c r="I210" s="166">
        <f>I47+I61+I66+I73+I85+I97+I110+I114+I118+I123+I136+I152+I180+I195+I205</f>
        <v>2013889.5299999998</v>
      </c>
      <c r="J210" s="200">
        <f>H210/G210*100</f>
        <v>89.249763732130859</v>
      </c>
      <c r="K210" s="200">
        <f>I210/G210*100</f>
        <v>80.259321571469656</v>
      </c>
      <c r="L210" s="92" t="e">
        <f>I210/#REF!*100</f>
        <v>#REF!</v>
      </c>
      <c r="M210" s="91"/>
      <c r="N210" s="93"/>
      <c r="O210" s="36"/>
      <c r="Q210" s="3"/>
    </row>
    <row r="211" spans="1:22" s="3" customFormat="1" ht="18.95" customHeight="1">
      <c r="A211" s="87"/>
      <c r="B211" s="87"/>
      <c r="C211" s="87"/>
      <c r="D211" s="87"/>
      <c r="E211" s="87"/>
      <c r="F211" s="203" t="s">
        <v>192</v>
      </c>
      <c r="G211" s="166">
        <v>1908360</v>
      </c>
      <c r="H211" s="166">
        <v>1739612.32</v>
      </c>
      <c r="I211" s="166">
        <v>1514021.61</v>
      </c>
      <c r="J211" s="166">
        <f>H211/G211*100</f>
        <v>91.157450376239296</v>
      </c>
      <c r="K211" s="166">
        <f>I211/G211*100</f>
        <v>79.336268314154566</v>
      </c>
      <c r="L211" s="95" t="e">
        <f>I211/#REF!*100</f>
        <v>#REF!</v>
      </c>
      <c r="M211" s="94" t="e">
        <f>I211/#REF!*100</f>
        <v>#REF!</v>
      </c>
      <c r="N211" s="83"/>
      <c r="O211" s="35"/>
      <c r="P211" s="96"/>
      <c r="Q211" s="97"/>
      <c r="R211" s="98"/>
    </row>
    <row r="212" spans="1:22" s="3" customFormat="1" ht="21" customHeight="1">
      <c r="A212" s="87"/>
      <c r="B212" s="87"/>
      <c r="C212" s="87"/>
      <c r="D212" s="87"/>
      <c r="E212" s="87"/>
      <c r="F212" s="203" t="s">
        <v>36</v>
      </c>
      <c r="G212" s="166">
        <f>SUM(G56,G69,G72,G76,G79,G82,G90,G93,G96,G109,G113,G117,G122,G130,G131,G135,G141,G144,G146,G150,G151,G154,G159,G172,G198,G201)</f>
        <v>600868.20000000007</v>
      </c>
      <c r="H212" s="166">
        <f>SUM(H56,H69,H72,H76,H79,H82,H90,H93,H96,H109,H113,H117,H122,H130,H131,H135,H141,H144,H146,H150,H151,H154,H159,H172,H198,H201)</f>
        <v>499867.91999999993</v>
      </c>
      <c r="I212" s="166">
        <f>SUM(I56,I69,I72,I76,I79,I82,I90,I93,I96,I109,I113,I117,I122,I130,I131,I135,I141,I144,I146,I150,I151,I154,I159,I172,I198,I201)</f>
        <v>499867.91999999993</v>
      </c>
      <c r="J212" s="166">
        <f>H212/G212*100</f>
        <v>83.190942705904533</v>
      </c>
      <c r="K212" s="166">
        <f>I212/G212*100</f>
        <v>83.190942705904533</v>
      </c>
      <c r="L212" s="95" t="e">
        <f>I212/#REF!*100</f>
        <v>#REF!</v>
      </c>
      <c r="M212" s="85" t="e">
        <f>I212/#REF!*100</f>
        <v>#REF!</v>
      </c>
      <c r="N212" s="83"/>
      <c r="O212" s="99"/>
      <c r="Q212" s="100"/>
    </row>
    <row r="213" spans="1:22" s="3" customFormat="1" ht="22.5" customHeight="1">
      <c r="A213" s="121"/>
      <c r="B213" s="121"/>
      <c r="C213" s="121"/>
      <c r="D213" s="121"/>
      <c r="E213" s="122"/>
      <c r="F213" s="123"/>
      <c r="G213" s="202" t="e">
        <f>SUM(G49,G51,G53,G55,G58,G60,G63,G68,G71,G75,G78,G81,G83,G89,G92,G108,#REF!,G112,G116,G120,G121,G125,G126,G127,G128,G129,G133,G134)</f>
        <v>#REF!</v>
      </c>
      <c r="H213" s="202" t="e">
        <f>SUM(H49,H51,H53,H55,H58,H60,H63,H68,H71,H75,H78,H81,H83,H89,H92,H108,#REF!,H112,H116,H120,H121,H125,H126,H127,H128,H129,H133,H134)</f>
        <v>#REF!</v>
      </c>
      <c r="I213" s="202" t="e">
        <f>SUM(I49,I51,I53,I55,I58,I60,I63,I68,I71,I75,I78,I81,I83,I89,I92,I108,#REF!,I112,I116,I120,I121,I125,I126,I127,I128,I129,I133,I134)</f>
        <v>#REF!</v>
      </c>
      <c r="J213" s="116"/>
      <c r="K213" s="116"/>
      <c r="L213" s="116"/>
      <c r="M213" s="116"/>
      <c r="N213" s="116"/>
    </row>
    <row r="214" spans="1:22" s="3" customFormat="1" ht="15.75" customHeight="1" thickBot="1">
      <c r="A214" s="121"/>
      <c r="B214" s="121"/>
      <c r="C214" s="121"/>
      <c r="D214" s="121"/>
      <c r="E214" s="122"/>
      <c r="F214" s="139"/>
      <c r="G214" s="201" t="e">
        <f>SUM(#REF!,G140,G148,G149,G156,G158,G164,G171,G177,G179,G182,G184,G185,G187,G189,G191,G193,G194,G197,G200,G207,G209,#REF!)</f>
        <v>#REF!</v>
      </c>
      <c r="H214" s="201" t="e">
        <f>SUM(#REF!,H140,H148,H149,H156,H158,H164,H171,H177,H179,H182,H184,H185,H187,H189,H191,H193,H194,H197,H200,H207,H209,#REF!)</f>
        <v>#REF!</v>
      </c>
      <c r="I214" s="201" t="e">
        <f>SUM(#REF!,I140,I148,I149,I156,I158,I164,I171,I177,I179,I182,I184,I185,I187,I189,I191,I193,I194,I197,I200,I207,I209,#REF!)</f>
        <v>#REF!</v>
      </c>
      <c r="J214" s="142"/>
      <c r="K214" s="140"/>
      <c r="L214" s="116"/>
      <c r="M214" s="116"/>
      <c r="N214" s="116"/>
    </row>
    <row r="215" spans="1:22" ht="21" thickBot="1">
      <c r="A215" s="138" t="s">
        <v>256</v>
      </c>
      <c r="B215" s="138"/>
      <c r="C215" s="138"/>
      <c r="D215" s="138"/>
      <c r="E215" s="138"/>
      <c r="F215" s="141"/>
      <c r="G215" s="131" t="s">
        <v>257</v>
      </c>
      <c r="H215" s="132"/>
      <c r="I215" s="131"/>
      <c r="J215" s="142"/>
      <c r="K215" s="142"/>
      <c r="L215" s="133"/>
      <c r="M215" s="136"/>
      <c r="N215" s="137"/>
      <c r="O215" s="137"/>
      <c r="P215" s="137"/>
      <c r="Q215" s="137"/>
      <c r="R215" s="137"/>
      <c r="S215" s="137"/>
      <c r="T215" s="137"/>
      <c r="U215" s="3"/>
      <c r="V215" s="3"/>
    </row>
    <row r="216" spans="1:22" ht="21" thickBot="1">
      <c r="A216" s="138" t="s">
        <v>258</v>
      </c>
      <c r="B216" s="138"/>
      <c r="C216" s="138"/>
      <c r="D216" s="138"/>
      <c r="E216" s="138"/>
      <c r="F216" s="141"/>
      <c r="G216" s="131" t="s">
        <v>259</v>
      </c>
      <c r="H216" s="132"/>
      <c r="I216" s="131"/>
      <c r="J216" s="131"/>
      <c r="K216" s="142"/>
      <c r="L216" s="134"/>
      <c r="M216" s="136"/>
      <c r="N216" s="137"/>
      <c r="O216" s="137"/>
      <c r="P216" s="137"/>
      <c r="Q216" s="137"/>
      <c r="R216" s="137"/>
      <c r="S216" s="137"/>
      <c r="T216" s="137"/>
      <c r="U216" s="3"/>
      <c r="V216" s="3"/>
    </row>
    <row r="217" spans="1:22" ht="21" thickBot="1">
      <c r="A217" s="135" t="s">
        <v>260</v>
      </c>
      <c r="B217" s="135"/>
      <c r="C217" s="135"/>
      <c r="D217" s="135"/>
      <c r="E217" s="135"/>
      <c r="F217" s="181" t="s">
        <v>262</v>
      </c>
      <c r="G217" s="131" t="s">
        <v>261</v>
      </c>
      <c r="H217" s="131"/>
      <c r="I217" s="168"/>
      <c r="J217" s="143"/>
      <c r="K217" s="182" t="s">
        <v>284</v>
      </c>
      <c r="L217"/>
      <c r="M217" s="136"/>
      <c r="N217" s="137"/>
      <c r="O217" s="137"/>
      <c r="P217" s="137"/>
      <c r="Q217" s="137"/>
      <c r="R217" s="137"/>
      <c r="S217" s="137"/>
      <c r="T217" s="137"/>
      <c r="U217" s="3"/>
      <c r="V217" s="3"/>
    </row>
    <row r="218" spans="1:22" s="3" customFormat="1" ht="22.5" hidden="1" customHeight="1">
      <c r="A218" s="144"/>
      <c r="B218" s="144"/>
      <c r="C218" s="124"/>
      <c r="D218" s="124"/>
      <c r="E218" s="117"/>
      <c r="F218" s="145"/>
      <c r="G218" s="169"/>
      <c r="H218" s="169"/>
      <c r="I218" s="169"/>
      <c r="J218" s="39"/>
      <c r="K218" s="39"/>
      <c r="L218" s="36"/>
      <c r="M218" s="36"/>
      <c r="N218" s="36"/>
    </row>
    <row r="219" spans="1:22" s="3" customFormat="1" ht="32.25" customHeight="1">
      <c r="A219" s="144"/>
      <c r="B219" s="144"/>
      <c r="C219" s="124"/>
      <c r="D219" s="124"/>
      <c r="E219" s="117"/>
      <c r="F219" s="146"/>
      <c r="G219" s="169"/>
      <c r="H219" s="170"/>
      <c r="I219" s="170"/>
      <c r="J219" s="39"/>
      <c r="K219" s="39"/>
      <c r="L219" s="36"/>
      <c r="M219" s="36"/>
      <c r="N219" s="36"/>
    </row>
    <row r="220" spans="1:22" s="3" customFormat="1" ht="15" customHeight="1">
      <c r="A220" s="144"/>
      <c r="B220" s="144"/>
      <c r="C220" s="124"/>
      <c r="D220" s="124"/>
      <c r="E220" s="117"/>
      <c r="F220" s="147"/>
      <c r="G220" s="169"/>
      <c r="H220" s="171"/>
      <c r="I220" s="171"/>
      <c r="J220" s="39"/>
      <c r="K220" s="39"/>
      <c r="L220" s="36"/>
      <c r="M220" s="36"/>
      <c r="N220" s="36"/>
    </row>
    <row r="221" spans="1:22" s="3" customFormat="1" ht="15.6" customHeight="1">
      <c r="A221" s="144"/>
      <c r="B221" s="144"/>
      <c r="C221" s="124"/>
      <c r="D221" s="124"/>
      <c r="E221" s="117"/>
      <c r="F221" s="147"/>
      <c r="H221" s="171"/>
      <c r="I221" s="171"/>
      <c r="J221" s="39"/>
      <c r="K221" s="39"/>
      <c r="L221" s="36"/>
      <c r="M221" s="36"/>
      <c r="N221" s="36"/>
    </row>
    <row r="222" spans="1:22" s="3" customFormat="1" ht="26.1" customHeight="1">
      <c r="A222" s="45"/>
      <c r="B222" s="45"/>
      <c r="C222" s="124"/>
      <c r="D222" s="124"/>
      <c r="E222" s="117"/>
      <c r="F222" s="126"/>
      <c r="G222" s="172"/>
      <c r="H222" s="173"/>
      <c r="I222" s="173"/>
      <c r="J222" s="36"/>
      <c r="K222" s="36"/>
      <c r="L222" s="36"/>
      <c r="M222" s="36"/>
      <c r="N222" s="36"/>
    </row>
    <row r="223" spans="1:22" s="3" customFormat="1" ht="14.45" customHeight="1">
      <c r="A223" s="45"/>
      <c r="B223" s="45"/>
      <c r="C223" s="124"/>
      <c r="D223" s="124"/>
      <c r="E223" s="117"/>
      <c r="F223" s="118"/>
      <c r="G223" s="172"/>
      <c r="H223" s="172"/>
      <c r="I223" s="174"/>
      <c r="J223" s="36"/>
      <c r="K223" s="36"/>
      <c r="L223" s="36"/>
      <c r="M223" s="36"/>
      <c r="N223" s="36"/>
    </row>
    <row r="224" spans="1:22" s="3" customFormat="1" ht="15.95" customHeight="1">
      <c r="A224" s="45"/>
      <c r="B224" s="45"/>
      <c r="C224" s="124"/>
      <c r="D224" s="124"/>
      <c r="E224" s="117"/>
      <c r="F224" s="118"/>
      <c r="G224" s="172"/>
      <c r="H224" s="174"/>
      <c r="I224" s="174"/>
      <c r="J224" s="36"/>
      <c r="K224" s="36"/>
      <c r="L224" s="36"/>
      <c r="M224" s="36"/>
      <c r="N224" s="36"/>
    </row>
    <row r="225" spans="1:15" s="3" customFormat="1" ht="33.6" customHeight="1">
      <c r="A225" s="45"/>
      <c r="B225" s="45"/>
      <c r="C225" s="124"/>
      <c r="D225" s="124"/>
      <c r="E225" s="117"/>
      <c r="F225" s="125"/>
      <c r="G225" s="172"/>
      <c r="H225" s="173"/>
      <c r="I225" s="173"/>
      <c r="J225" s="36"/>
      <c r="K225" s="36"/>
      <c r="L225" s="36"/>
      <c r="M225" s="36"/>
      <c r="N225" s="36"/>
    </row>
    <row r="226" spans="1:15" s="3" customFormat="1" ht="18.95" customHeight="1">
      <c r="A226" s="45"/>
      <c r="B226" s="45"/>
      <c r="C226" s="124"/>
      <c r="D226" s="124"/>
      <c r="E226" s="117"/>
      <c r="F226" s="118"/>
      <c r="G226" s="172"/>
      <c r="H226" s="172"/>
      <c r="I226" s="172"/>
      <c r="J226" s="36"/>
      <c r="K226" s="36"/>
      <c r="L226" s="36"/>
      <c r="M226" s="36"/>
      <c r="N226" s="36"/>
    </row>
    <row r="227" spans="1:15" s="3" customFormat="1" ht="18.95" customHeight="1">
      <c r="A227" s="45"/>
      <c r="B227" s="45"/>
      <c r="C227" s="124"/>
      <c r="D227" s="124"/>
      <c r="E227" s="117"/>
      <c r="F227" s="118"/>
      <c r="G227" s="172"/>
      <c r="H227" s="172"/>
      <c r="I227" s="172"/>
      <c r="J227" s="36"/>
      <c r="K227" s="36"/>
      <c r="L227" s="36"/>
      <c r="M227" s="36"/>
      <c r="N227" s="36"/>
    </row>
    <row r="228" spans="1:15" s="3" customFormat="1" ht="27.95" customHeight="1">
      <c r="B228" s="45"/>
      <c r="C228" s="45"/>
      <c r="D228" s="124"/>
      <c r="E228" s="117"/>
      <c r="F228" s="127"/>
      <c r="G228" s="173"/>
      <c r="H228" s="175"/>
      <c r="I228" s="175"/>
      <c r="J228" s="36"/>
      <c r="K228" s="36"/>
      <c r="L228" s="36"/>
      <c r="M228" s="36"/>
      <c r="N228" s="36"/>
    </row>
    <row r="229" spans="1:15" s="3" customFormat="1" ht="0.6" hidden="1" customHeight="1">
      <c r="A229" s="45"/>
      <c r="B229" s="45"/>
      <c r="C229" s="124"/>
      <c r="D229" s="124"/>
      <c r="E229" s="117"/>
      <c r="F229" s="128"/>
      <c r="G229" s="172"/>
      <c r="H229" s="167"/>
      <c r="I229" s="167"/>
      <c r="J229" s="36"/>
      <c r="K229" s="36"/>
      <c r="L229" s="36"/>
      <c r="M229" s="36"/>
      <c r="N229" s="36"/>
    </row>
    <row r="230" spans="1:15" s="3" customFormat="1" ht="20.100000000000001" hidden="1" customHeight="1">
      <c r="A230" s="45"/>
      <c r="B230" s="45"/>
      <c r="C230" s="124"/>
      <c r="D230" s="124"/>
      <c r="E230" s="117"/>
      <c r="F230" s="118"/>
      <c r="G230" s="172"/>
      <c r="H230" s="174"/>
      <c r="I230" s="174"/>
      <c r="J230" s="36"/>
      <c r="K230" s="36"/>
      <c r="L230" s="36"/>
      <c r="M230" s="36"/>
      <c r="N230" s="36"/>
    </row>
    <row r="231" spans="1:15" s="3" customFormat="1" ht="6.95" hidden="1" customHeight="1">
      <c r="A231" s="45"/>
      <c r="B231" s="45"/>
      <c r="C231" s="124"/>
      <c r="D231" s="124"/>
      <c r="E231" s="117"/>
      <c r="F231" s="118"/>
      <c r="G231" s="172"/>
      <c r="H231" s="172"/>
      <c r="I231" s="174"/>
      <c r="J231" s="36"/>
      <c r="K231" s="36"/>
      <c r="L231" s="36"/>
      <c r="M231" s="36"/>
      <c r="N231" s="36"/>
    </row>
    <row r="232" spans="1:15" s="3" customFormat="1" ht="30" customHeight="1">
      <c r="A232" s="45"/>
      <c r="B232" s="45"/>
      <c r="C232" s="124"/>
      <c r="D232" s="124"/>
      <c r="E232" s="117"/>
      <c r="F232" s="125"/>
      <c r="G232" s="172"/>
      <c r="H232" s="173"/>
      <c r="I232" s="173"/>
      <c r="J232" s="36"/>
      <c r="K232" s="36"/>
      <c r="L232" s="36"/>
      <c r="M232" s="36"/>
      <c r="N232" s="36"/>
      <c r="O232" s="35"/>
    </row>
    <row r="233" spans="1:15" s="3" customFormat="1" ht="18.600000000000001" customHeight="1">
      <c r="A233" s="45"/>
      <c r="B233" s="45"/>
      <c r="E233" s="117"/>
      <c r="F233" s="118"/>
      <c r="G233" s="171"/>
      <c r="H233" s="172"/>
      <c r="I233" s="172"/>
      <c r="J233" s="36"/>
      <c r="K233" s="36"/>
      <c r="L233" s="36"/>
      <c r="M233" s="36"/>
      <c r="N233" s="36"/>
    </row>
    <row r="234" spans="1:15" s="3" customFormat="1" ht="19.5" customHeight="1">
      <c r="A234" s="45"/>
      <c r="B234" s="45"/>
      <c r="E234" s="117"/>
      <c r="F234" s="118"/>
      <c r="G234" s="172"/>
      <c r="H234" s="172"/>
      <c r="I234" s="172"/>
      <c r="J234" s="36"/>
      <c r="K234" s="36"/>
      <c r="L234" s="36"/>
      <c r="M234" s="36"/>
      <c r="N234" s="36"/>
    </row>
    <row r="235" spans="1:15" s="3" customFormat="1" ht="23.45" customHeight="1">
      <c r="A235" s="219"/>
      <c r="B235" s="219"/>
      <c r="C235" s="219"/>
      <c r="D235" s="219"/>
      <c r="E235" s="219"/>
      <c r="F235" s="219"/>
      <c r="G235" s="172"/>
      <c r="H235" s="173"/>
      <c r="I235" s="176"/>
      <c r="J235" s="36"/>
      <c r="K235" s="36"/>
      <c r="L235" s="36"/>
      <c r="M235" s="36"/>
      <c r="N235" s="36"/>
    </row>
    <row r="236" spans="1:15" s="3" customFormat="1" ht="11.1" customHeight="1">
      <c r="A236" s="1"/>
      <c r="B236" s="1"/>
      <c r="C236" s="1"/>
      <c r="D236" s="1"/>
      <c r="E236" s="1"/>
      <c r="F236" s="1"/>
      <c r="G236" s="172"/>
      <c r="H236" s="173"/>
      <c r="I236" s="176"/>
      <c r="J236" s="36"/>
      <c r="K236" s="36"/>
      <c r="L236" s="36"/>
      <c r="M236" s="36"/>
      <c r="N236" s="36"/>
    </row>
    <row r="237" spans="1:15" s="3" customFormat="1" ht="12.6" customHeight="1">
      <c r="A237" s="220"/>
      <c r="B237" s="220"/>
      <c r="C237" s="220"/>
      <c r="D237" s="220"/>
      <c r="E237" s="117"/>
      <c r="F237" s="118"/>
      <c r="G237" s="172"/>
      <c r="H237" s="172"/>
      <c r="I237" s="172"/>
      <c r="J237" s="36"/>
      <c r="K237" s="36"/>
      <c r="L237" s="36"/>
      <c r="M237" s="36"/>
      <c r="N237" s="36"/>
    </row>
    <row r="238" spans="1:15" s="3" customFormat="1" ht="11.45" customHeight="1">
      <c r="A238" s="216"/>
      <c r="B238" s="216"/>
      <c r="C238" s="216"/>
      <c r="D238" s="216"/>
      <c r="E238" s="117"/>
      <c r="G238" s="150"/>
      <c r="H238" s="150"/>
      <c r="I238" s="150"/>
      <c r="J238" s="36"/>
      <c r="K238" s="36"/>
      <c r="L238" s="36"/>
      <c r="M238" s="36"/>
      <c r="N238" s="36"/>
    </row>
    <row r="239" spans="1:15">
      <c r="G239" s="150"/>
      <c r="H239" s="150"/>
      <c r="I239" s="172"/>
      <c r="M239" s="45"/>
    </row>
  </sheetData>
  <sheetProtection formatCells="0" deleteRows="0" selectLockedCells="1" selectUnlockedCells="1"/>
  <mergeCells count="15">
    <mergeCell ref="A238:D238"/>
    <mergeCell ref="J4:J5"/>
    <mergeCell ref="K4:K5"/>
    <mergeCell ref="L4:L5"/>
    <mergeCell ref="M4:M5"/>
    <mergeCell ref="A235:F235"/>
    <mergeCell ref="A237:D237"/>
    <mergeCell ref="A1:K1"/>
    <mergeCell ref="A2:J2"/>
    <mergeCell ref="A4:E4"/>
    <mergeCell ref="F4:F5"/>
    <mergeCell ref="G4:G5"/>
    <mergeCell ref="H4:H5"/>
    <mergeCell ref="I4:I5"/>
    <mergeCell ref="J3:K3"/>
  </mergeCells>
  <pageMargins left="0.23622047244094491" right="0.23622047244094491" top="0.55118110236220474" bottom="0.35433070866141736" header="0.31496062992125984" footer="0.31496062992125984"/>
  <pageSetup paperSize="9" scale="83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workbookViewId="0">
      <selection sqref="A1:IV65536"/>
    </sheetView>
  </sheetViews>
  <sheetFormatPr defaultRowHeight="12.75"/>
  <sheetData>
    <row r="1" spans="1:16" s="3" customFormat="1" ht="20.4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"/>
      <c r="O1" s="2"/>
      <c r="P1" s="2"/>
    </row>
    <row r="2" spans="1:16" s="3" customFormat="1" ht="14.1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"/>
      <c r="N2" s="2"/>
      <c r="O2" s="2"/>
      <c r="P2" s="2"/>
    </row>
    <row r="3" spans="1:16" s="3" customFormat="1" ht="13.5" customHeight="1">
      <c r="A3" s="4"/>
      <c r="B3" s="4"/>
      <c r="C3" s="4"/>
      <c r="D3" s="4"/>
      <c r="E3" s="4"/>
      <c r="F3" s="4"/>
      <c r="G3" s="4"/>
      <c r="H3" s="5"/>
      <c r="I3" s="5"/>
      <c r="J3" s="6"/>
      <c r="L3" s="215"/>
      <c r="M3" s="215"/>
      <c r="N3" s="7"/>
      <c r="O3" s="8"/>
      <c r="P3" s="9"/>
    </row>
  </sheetData>
  <mergeCells count="3">
    <mergeCell ref="A1:M1"/>
    <mergeCell ref="A2:L2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полугодие</vt:lpstr>
      <vt:lpstr>Лист1</vt:lpstr>
      <vt:lpstr>'1 полугодие'!Заголовки_для_печати</vt:lpstr>
      <vt:lpstr>'1 полугодие'!Область_печати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Васичкина Е.В.</dc:creator>
  <cp:lastModifiedBy>Ольховая</cp:lastModifiedBy>
  <cp:lastPrinted>2020-03-18T14:11:58Z</cp:lastPrinted>
  <dcterms:created xsi:type="dcterms:W3CDTF">2017-08-14T07:05:25Z</dcterms:created>
  <dcterms:modified xsi:type="dcterms:W3CDTF">2020-10-30T13:35:59Z</dcterms:modified>
</cp:coreProperties>
</file>