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Лист1!$A$206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201" i="1" l="1"/>
  <c r="E200" i="1"/>
  <c r="E199" i="1"/>
  <c r="E136" i="1"/>
  <c r="C136" i="1"/>
  <c r="E135" i="1"/>
  <c r="C135" i="1"/>
  <c r="E134" i="1"/>
  <c r="C134" i="1"/>
  <c r="E202" i="1"/>
  <c r="C202" i="1"/>
  <c r="C201" i="1"/>
  <c r="C200" i="1"/>
  <c r="C199" i="1"/>
  <c r="E112" i="1"/>
  <c r="C112" i="1"/>
  <c r="E111" i="1"/>
  <c r="C111" i="1"/>
  <c r="E110" i="1"/>
  <c r="C110" i="1"/>
  <c r="E109" i="1"/>
  <c r="C109" i="1"/>
  <c r="E68" i="1"/>
  <c r="C68" i="1"/>
  <c r="E67" i="1"/>
  <c r="C67" i="1"/>
  <c r="E43" i="1"/>
  <c r="C43" i="1"/>
  <c r="E42" i="1"/>
  <c r="C42" i="1"/>
  <c r="E15" i="1"/>
  <c r="C15" i="1"/>
  <c r="E14" i="1"/>
  <c r="C14" i="1"/>
  <c r="E13" i="1"/>
  <c r="C13" i="1"/>
  <c r="E12" i="1"/>
  <c r="C12" i="1"/>
  <c r="E11" i="1"/>
  <c r="C11" i="1"/>
  <c r="E10" i="1"/>
  <c r="C10" i="1"/>
  <c r="E158" i="1"/>
  <c r="C158" i="1"/>
  <c r="E123" i="1"/>
  <c r="C123" i="1"/>
  <c r="E147" i="1"/>
  <c r="E82" i="1"/>
  <c r="C82" i="1"/>
  <c r="E81" i="1"/>
  <c r="C81" i="1"/>
  <c r="E69" i="1"/>
  <c r="E96" i="1"/>
  <c r="C96" i="1"/>
  <c r="E95" i="1"/>
  <c r="C95" i="1"/>
  <c r="E27" i="1"/>
  <c r="C27" i="1"/>
  <c r="E26" i="1"/>
  <c r="C26" i="1"/>
  <c r="E97" i="1"/>
  <c r="D97" i="1"/>
  <c r="C97" i="1"/>
  <c r="D30" i="1"/>
  <c r="E30" i="1"/>
  <c r="C30" i="1"/>
  <c r="E29" i="1"/>
  <c r="E16" i="1"/>
</calcChain>
</file>

<file path=xl/sharedStrings.xml><?xml version="1.0" encoding="utf-8"?>
<sst xmlns="http://schemas.openxmlformats.org/spreadsheetml/2006/main" count="435" uniqueCount="76">
  <si>
    <t xml:space="preserve">Наименование обследования </t>
  </si>
  <si>
    <t xml:space="preserve"> Всероссийская перепись населения 2020 года  в 2019году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</si>
  <si>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</si>
  <si>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</si>
  <si>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</si>
  <si>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</si>
  <si>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</si>
  <si>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</si>
  <si>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</si>
  <si>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</si>
  <si>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</si>
  <si>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</si>
  <si>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</si>
  <si>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</si>
  <si>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</si>
  <si>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</si>
  <si>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</si>
  <si>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</si>
  <si>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</si>
  <si>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</si>
  <si>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</si>
  <si>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</si>
  <si>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</si>
  <si>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</si>
  <si>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</si>
  <si>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</si>
  <si>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</si>
  <si>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</si>
  <si>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</si>
  <si>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</si>
  <si>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</si>
  <si>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</si>
  <si>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</si>
  <si>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</si>
  <si>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</si>
  <si>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</si>
  <si>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15 239,59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</si>
  <si>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</si>
  <si>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</si>
  <si>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</si>
  <si>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</si>
  <si>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</si>
  <si>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Выборочное наблюдение труда мигрантов в 2019 году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</si>
  <si>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</si>
  <si>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</si>
  <si>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</si>
  <si>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</si>
  <si>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Формирование официальной статистической информации по показателям, характеризуюшим имущественное и финансовое положение организаций в 2019 году</t>
  </si>
  <si>
    <t>Сбор, проверка, контроль  первичных статистических данных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</si>
  <si>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</si>
  <si>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</si>
  <si>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</si>
  <si>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</si>
  <si>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</si>
  <si>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</si>
  <si>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</si>
  <si>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</si>
  <si>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</t>
  </si>
  <si>
    <t>Объект закупки (объем / содержание работ)</t>
  </si>
  <si>
    <t>Выборочное наблюдение доходов населения и участия в социальных программах в 2019 году</t>
  </si>
  <si>
    <t>Федеральное статистическое наблюдение за дополнительным образованием и спортивной подготовкой детей  в 2019 году</t>
  </si>
  <si>
    <t>Выборочное обследование рабочей силы в  в 2019 году</t>
  </si>
  <si>
    <t>ИНФОРМАЦИЯ О КОНТРАКТАХ,
 ЗАКЛЮЧЕННЫХ С ФИЗИЧЕСКИМИ ЛИЦАМИ ПО ФЕДЕРАЛЬНЫМ СТАТИСТИЧЕСКИМ НАБЛЮДЕНИЯМ[i]</t>
  </si>
  <si>
    <t>Федеральное статистическое наблюдение численности и заработной платы работников по категориям в организациях социальной сферы и науки в 2019 году</t>
  </si>
  <si>
    <t>Федеральное статистическое наблюдение за деятельностью социально-ориентированных некоммерческих организаций в 2019 году</t>
  </si>
  <si>
    <t>Федеральное статистическое наблюдение за объемами продажи на розничных рынках в 2019 году</t>
  </si>
  <si>
    <r>
      <t xml:space="preserve">                                                                         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 xml:space="preserve">(ссылка) </t>
    </r>
  </si>
  <si>
    <t>Регистратор</t>
  </si>
  <si>
    <t>Выборочное наблюдение использования суточного фонда времени населением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</si>
  <si>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в 2019 году</t>
  </si>
  <si>
    <t>157.0113.2340192020244.226</t>
  </si>
  <si>
    <t>Обработка  первичных статистических данных</t>
  </si>
  <si>
    <t>Федеральное статистическое наблюдение "Сведения о деятельности индивидуальных предпринимателей в розничной торговле" в 2019 году</t>
  </si>
  <si>
    <t>Январь-Ноябрь  2019 год</t>
  </si>
  <si>
    <t>Врио руководителя Территориального органа Федеральной службы государственной статистики по Амурской области</t>
  </si>
  <si>
    <t>___________________________________ О.Г. Какаулин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</si>
</sst>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9" fillId="0" borderId="0" xfId="1" applyFont="1" applyAlignment="1" applyProtection="1">
      <alignment horizontal="left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6" fillId="0" borderId="12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topLeftCell="A117" workbookViewId="0">
      <selection activeCell="M117" sqref="M117"/>
    </sheetView>
  </sheetViews>
  <sheetFormatPr defaultRowHeight="12.75" x14ac:dyDescent="0.2"/>
  <cols>
    <col min="1" max="1" width="26.28515625" style="1" customWidth="1"/>
    <col min="2" max="2" width="24.28515625" style="1" customWidth="1"/>
    <col min="3" max="3" width="13.14062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2.5703125" style="1" customWidth="1"/>
    <col min="9" max="9" width="13.42578125" style="1" customWidth="1"/>
    <col min="10" max="16384" width="9.140625" style="1"/>
  </cols>
  <sheetData>
    <row r="1" spans="1:9" s="30" customFormat="1" ht="31.5" customHeight="1" thickBot="1" x14ac:dyDescent="0.3">
      <c r="A1" s="87" t="s">
        <v>62</v>
      </c>
      <c r="B1" s="88"/>
      <c r="C1" s="88"/>
      <c r="D1" s="88"/>
      <c r="E1" s="88"/>
      <c r="F1" s="88"/>
      <c r="G1" s="88"/>
      <c r="H1" s="88"/>
      <c r="I1" s="88"/>
    </row>
    <row r="2" spans="1:9" ht="19.5" customHeight="1" x14ac:dyDescent="0.25">
      <c r="A2" s="64" t="s">
        <v>0</v>
      </c>
      <c r="B2" s="65"/>
      <c r="C2" s="70" t="s">
        <v>1</v>
      </c>
      <c r="D2" s="70"/>
      <c r="E2" s="70"/>
      <c r="F2" s="70"/>
      <c r="G2" s="70"/>
      <c r="H2" s="70"/>
      <c r="I2" s="71"/>
    </row>
    <row r="3" spans="1:9" ht="28.5" customHeight="1" x14ac:dyDescent="0.2">
      <c r="A3" s="66" t="s">
        <v>2</v>
      </c>
      <c r="B3" s="67"/>
      <c r="C3" s="89" t="s">
        <v>3</v>
      </c>
      <c r="D3" s="90"/>
      <c r="E3" s="90"/>
      <c r="F3" s="90"/>
      <c r="G3" s="90"/>
      <c r="H3" s="90"/>
      <c r="I3" s="91"/>
    </row>
    <row r="4" spans="1:9" ht="22.5" customHeight="1" x14ac:dyDescent="0.2">
      <c r="A4" s="66" t="s">
        <v>4</v>
      </c>
      <c r="B4" s="67"/>
      <c r="C4" s="53" t="s">
        <v>73</v>
      </c>
      <c r="D4" s="53"/>
      <c r="E4" s="53"/>
      <c r="F4" s="53"/>
      <c r="G4" s="53"/>
      <c r="H4" s="53"/>
      <c r="I4" s="54"/>
    </row>
    <row r="5" spans="1:9" ht="33.75" customHeight="1" thickBot="1" x14ac:dyDescent="0.25">
      <c r="A5" s="55" t="s">
        <v>5</v>
      </c>
      <c r="B5" s="56"/>
      <c r="C5" s="96" t="s">
        <v>6</v>
      </c>
      <c r="D5" s="97"/>
      <c r="E5" s="97"/>
      <c r="F5" s="97"/>
      <c r="G5" s="97"/>
      <c r="H5" s="97"/>
      <c r="I5" s="98"/>
    </row>
    <row r="6" spans="1:9" ht="13.5" thickBot="1" x14ac:dyDescent="0.25">
      <c r="A6" s="6"/>
    </row>
    <row r="7" spans="1:9" ht="13.5" thickBot="1" x14ac:dyDescent="0.25">
      <c r="A7" s="59" t="s">
        <v>7</v>
      </c>
      <c r="B7" s="34"/>
      <c r="C7" s="59" t="s">
        <v>10</v>
      </c>
      <c r="D7" s="59" t="s">
        <v>11</v>
      </c>
      <c r="E7" s="59" t="s">
        <v>12</v>
      </c>
      <c r="F7" s="61" t="s">
        <v>13</v>
      </c>
      <c r="G7" s="62"/>
      <c r="H7" s="63"/>
      <c r="I7" s="59" t="s">
        <v>14</v>
      </c>
    </row>
    <row r="8" spans="1:9" ht="69" customHeight="1" thickBot="1" x14ac:dyDescent="0.25">
      <c r="A8" s="60"/>
      <c r="B8" s="5" t="s">
        <v>58</v>
      </c>
      <c r="C8" s="60"/>
      <c r="D8" s="60"/>
      <c r="E8" s="60"/>
      <c r="F8" s="5" t="s">
        <v>15</v>
      </c>
      <c r="G8" s="5" t="s">
        <v>16</v>
      </c>
      <c r="H8" s="5" t="s">
        <v>17</v>
      </c>
      <c r="I8" s="60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42" customHeight="1" thickBot="1" x14ac:dyDescent="0.25">
      <c r="A10" s="7" t="s">
        <v>18</v>
      </c>
      <c r="B10" s="8" t="s">
        <v>19</v>
      </c>
      <c r="C10" s="22">
        <f>7+1+1+1+1</f>
        <v>11</v>
      </c>
      <c r="D10" s="22">
        <v>11</v>
      </c>
      <c r="E10" s="9">
        <f>120966.67+19000+19000+19000+19000</f>
        <v>196966.66999999998</v>
      </c>
      <c r="F10" s="10"/>
      <c r="G10" s="10"/>
      <c r="H10" s="10"/>
      <c r="I10" s="10"/>
    </row>
    <row r="11" spans="1:9" ht="41.25" customHeight="1" thickBot="1" x14ac:dyDescent="0.25">
      <c r="A11" s="7" t="s">
        <v>20</v>
      </c>
      <c r="B11" s="8" t="s">
        <v>21</v>
      </c>
      <c r="C11" s="22">
        <f>14+2+2+2+2</f>
        <v>22</v>
      </c>
      <c r="D11" s="22">
        <v>22</v>
      </c>
      <c r="E11" s="9">
        <f>216466.67+34000+34000+34000+34000</f>
        <v>352466.67000000004</v>
      </c>
      <c r="F11" s="3"/>
      <c r="G11" s="10"/>
      <c r="H11" s="10"/>
      <c r="I11" s="10"/>
    </row>
    <row r="12" spans="1:9" ht="40.5" customHeight="1" thickBot="1" x14ac:dyDescent="0.25">
      <c r="A12" s="7" t="s">
        <v>22</v>
      </c>
      <c r="B12" s="8" t="s">
        <v>21</v>
      </c>
      <c r="C12" s="22">
        <f>14+2+2+2+2</f>
        <v>22</v>
      </c>
      <c r="D12" s="22">
        <v>22</v>
      </c>
      <c r="E12" s="9">
        <f>229200+36000+36000+36000+36000</f>
        <v>373200</v>
      </c>
      <c r="F12" s="3"/>
      <c r="G12" s="10"/>
      <c r="H12" s="10"/>
      <c r="I12" s="10"/>
    </row>
    <row r="13" spans="1:9" ht="41.25" customHeight="1" thickBot="1" x14ac:dyDescent="0.25">
      <c r="A13" s="7" t="s">
        <v>23</v>
      </c>
      <c r="B13" s="8" t="s">
        <v>24</v>
      </c>
      <c r="C13" s="22">
        <f>6+1+1+1+1</f>
        <v>10</v>
      </c>
      <c r="D13" s="22">
        <v>10</v>
      </c>
      <c r="E13" s="9">
        <f>98033.33+17000+17000+17000+17000</f>
        <v>166033.33000000002</v>
      </c>
      <c r="F13" s="3"/>
      <c r="G13" s="10"/>
      <c r="H13" s="10"/>
      <c r="I13" s="10"/>
    </row>
    <row r="14" spans="1:9" ht="43.5" customHeight="1" thickBot="1" x14ac:dyDescent="0.25">
      <c r="A14" s="7" t="s">
        <v>25</v>
      </c>
      <c r="B14" s="8" t="s">
        <v>24</v>
      </c>
      <c r="C14" s="22">
        <f>128+32+32+32+32</f>
        <v>256</v>
      </c>
      <c r="D14" s="22">
        <v>256</v>
      </c>
      <c r="E14" s="9">
        <f>2176000+544000+544000+544000+544000</f>
        <v>4352000</v>
      </c>
      <c r="F14" s="3"/>
      <c r="G14" s="10"/>
      <c r="H14" s="10"/>
      <c r="I14" s="10"/>
    </row>
    <row r="15" spans="1:9" ht="42.75" customHeight="1" thickBot="1" x14ac:dyDescent="0.25">
      <c r="A15" s="7" t="s">
        <v>26</v>
      </c>
      <c r="B15" s="8" t="s">
        <v>24</v>
      </c>
      <c r="C15" s="22">
        <f>64+32+32+1+32+32</f>
        <v>193</v>
      </c>
      <c r="D15" s="22">
        <v>193</v>
      </c>
      <c r="E15" s="9">
        <f>960000+480000+480000+480000+480000</f>
        <v>2880000</v>
      </c>
      <c r="F15" s="3"/>
      <c r="G15" s="10"/>
      <c r="H15" s="10"/>
      <c r="I15" s="10"/>
    </row>
    <row r="16" spans="1:9" ht="42.75" customHeight="1" thickBot="1" x14ac:dyDescent="0.25">
      <c r="A16" s="7" t="s">
        <v>67</v>
      </c>
      <c r="B16" s="8" t="s">
        <v>24</v>
      </c>
      <c r="C16" s="22">
        <v>260</v>
      </c>
      <c r="D16" s="22">
        <v>260</v>
      </c>
      <c r="E16" s="9">
        <f>3290000</f>
        <v>3290000</v>
      </c>
      <c r="F16" s="15"/>
      <c r="G16" s="10"/>
      <c r="H16" s="10"/>
      <c r="I16" s="10"/>
    </row>
    <row r="17" spans="1:9" ht="13.5" thickBot="1" x14ac:dyDescent="0.25">
      <c r="A17" s="11"/>
    </row>
    <row r="18" spans="1:9" ht="42" customHeight="1" x14ac:dyDescent="0.25">
      <c r="A18" s="64" t="s">
        <v>0</v>
      </c>
      <c r="B18" s="65"/>
      <c r="C18" s="70" t="s">
        <v>27</v>
      </c>
      <c r="D18" s="70"/>
      <c r="E18" s="70"/>
      <c r="F18" s="70"/>
      <c r="G18" s="70"/>
      <c r="H18" s="70"/>
      <c r="I18" s="71"/>
    </row>
    <row r="19" spans="1:9" ht="28.5" customHeight="1" x14ac:dyDescent="0.2">
      <c r="A19" s="66" t="s">
        <v>2</v>
      </c>
      <c r="B19" s="67"/>
      <c r="C19" s="53" t="s">
        <v>3</v>
      </c>
      <c r="D19" s="53"/>
      <c r="E19" s="53"/>
      <c r="F19" s="53"/>
      <c r="G19" s="53"/>
      <c r="H19" s="53"/>
      <c r="I19" s="54"/>
    </row>
    <row r="20" spans="1:9" ht="22.5" customHeight="1" x14ac:dyDescent="0.2">
      <c r="A20" s="66" t="s">
        <v>4</v>
      </c>
      <c r="B20" s="67"/>
      <c r="C20" s="53" t="s">
        <v>73</v>
      </c>
      <c r="D20" s="53"/>
      <c r="E20" s="53"/>
      <c r="F20" s="53"/>
      <c r="G20" s="53"/>
      <c r="H20" s="53"/>
      <c r="I20" s="54"/>
    </row>
    <row r="21" spans="1:9" ht="33.75" customHeight="1" thickBot="1" x14ac:dyDescent="0.25">
      <c r="A21" s="55" t="s">
        <v>5</v>
      </c>
      <c r="B21" s="56"/>
      <c r="C21" s="57" t="s">
        <v>28</v>
      </c>
      <c r="D21" s="57"/>
      <c r="E21" s="57"/>
      <c r="F21" s="57"/>
      <c r="G21" s="57"/>
      <c r="H21" s="57"/>
      <c r="I21" s="58"/>
    </row>
    <row r="22" spans="1:9" ht="13.5" thickBot="1" x14ac:dyDescent="0.25">
      <c r="A22" s="6"/>
    </row>
    <row r="23" spans="1:9" ht="13.5" thickBot="1" x14ac:dyDescent="0.25">
      <c r="A23" s="59" t="s">
        <v>7</v>
      </c>
      <c r="B23" s="34"/>
      <c r="C23" s="59" t="s">
        <v>10</v>
      </c>
      <c r="D23" s="59" t="s">
        <v>11</v>
      </c>
      <c r="E23" s="59" t="s">
        <v>12</v>
      </c>
      <c r="F23" s="61" t="s">
        <v>13</v>
      </c>
      <c r="G23" s="62"/>
      <c r="H23" s="63"/>
      <c r="I23" s="59" t="s">
        <v>14</v>
      </c>
    </row>
    <row r="24" spans="1:9" ht="74.25" customHeight="1" thickBot="1" x14ac:dyDescent="0.25">
      <c r="A24" s="60"/>
      <c r="B24" s="5" t="s">
        <v>58</v>
      </c>
      <c r="C24" s="60"/>
      <c r="D24" s="60"/>
      <c r="E24" s="60"/>
      <c r="F24" s="5" t="s">
        <v>15</v>
      </c>
      <c r="G24" s="5" t="s">
        <v>16</v>
      </c>
      <c r="H24" s="5" t="s">
        <v>17</v>
      </c>
      <c r="I24" s="60"/>
    </row>
    <row r="25" spans="1:9" ht="13.5" thickBot="1" x14ac:dyDescent="0.25">
      <c r="A25" s="4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</row>
    <row r="26" spans="1:9" ht="39" thickBot="1" x14ac:dyDescent="0.25">
      <c r="A26" s="7" t="s">
        <v>18</v>
      </c>
      <c r="B26" s="8" t="s">
        <v>19</v>
      </c>
      <c r="C26" s="3">
        <f>1+1+1</f>
        <v>3</v>
      </c>
      <c r="D26" s="15">
        <v>3</v>
      </c>
      <c r="E26" s="9">
        <f>17000+17000+14166.67</f>
        <v>48166.67</v>
      </c>
      <c r="F26" s="10"/>
      <c r="G26" s="10"/>
      <c r="H26" s="10"/>
      <c r="I26" s="10"/>
    </row>
    <row r="27" spans="1:9" ht="39" thickBot="1" x14ac:dyDescent="0.25">
      <c r="A27" s="7" t="s">
        <v>20</v>
      </c>
      <c r="B27" s="8" t="s">
        <v>21</v>
      </c>
      <c r="C27" s="3">
        <f>3+3+3</f>
        <v>9</v>
      </c>
      <c r="D27" s="15">
        <v>9</v>
      </c>
      <c r="E27" s="9">
        <f>45600+45600+19760.01</f>
        <v>110960.01</v>
      </c>
      <c r="F27" s="10"/>
      <c r="G27" s="10"/>
      <c r="H27" s="10"/>
      <c r="I27" s="10"/>
    </row>
    <row r="28" spans="1:9" ht="39" thickBot="1" x14ac:dyDescent="0.25">
      <c r="A28" s="7" t="s">
        <v>29</v>
      </c>
      <c r="B28" s="8" t="s">
        <v>21</v>
      </c>
      <c r="C28" s="3">
        <v>17</v>
      </c>
      <c r="D28" s="15">
        <v>17</v>
      </c>
      <c r="E28" s="9">
        <v>191760</v>
      </c>
      <c r="F28" s="10"/>
      <c r="G28" s="10"/>
      <c r="H28" s="10"/>
      <c r="I28" s="10"/>
    </row>
    <row r="29" spans="1:9" ht="26.25" thickBot="1" x14ac:dyDescent="0.25">
      <c r="A29" s="7" t="s">
        <v>32</v>
      </c>
      <c r="B29" s="8" t="s">
        <v>33</v>
      </c>
      <c r="C29" s="15">
        <v>1</v>
      </c>
      <c r="D29" s="15">
        <v>1</v>
      </c>
      <c r="E29" s="9">
        <f>8086.75</f>
        <v>8086.75</v>
      </c>
      <c r="F29" s="15"/>
      <c r="G29" s="10"/>
      <c r="H29" s="10"/>
      <c r="I29" s="10"/>
    </row>
    <row r="30" spans="1:9" ht="26.25" thickBot="1" x14ac:dyDescent="0.25">
      <c r="A30" s="7" t="s">
        <v>34</v>
      </c>
      <c r="B30" s="8" t="s">
        <v>33</v>
      </c>
      <c r="C30" s="15">
        <f>3</f>
        <v>3</v>
      </c>
      <c r="D30" s="15">
        <f>3</f>
        <v>3</v>
      </c>
      <c r="E30" s="9">
        <f>18936</f>
        <v>18936</v>
      </c>
      <c r="F30" s="15"/>
      <c r="G30" s="10"/>
      <c r="H30" s="10"/>
      <c r="I30" s="10"/>
    </row>
    <row r="31" spans="1:9" x14ac:dyDescent="0.2">
      <c r="A31" s="11"/>
    </row>
    <row r="32" spans="1:9" x14ac:dyDescent="0.2">
      <c r="A32" s="11"/>
    </row>
    <row r="33" spans="1:9" ht="13.5" thickBot="1" x14ac:dyDescent="0.25">
      <c r="A33" s="11"/>
    </row>
    <row r="34" spans="1:9" ht="34.5" customHeight="1" x14ac:dyDescent="0.25">
      <c r="A34" s="76" t="s">
        <v>0</v>
      </c>
      <c r="B34" s="77"/>
      <c r="C34" s="78" t="s">
        <v>59</v>
      </c>
      <c r="D34" s="78"/>
      <c r="E34" s="78"/>
      <c r="F34" s="78"/>
      <c r="G34" s="78"/>
      <c r="H34" s="78"/>
      <c r="I34" s="79"/>
    </row>
    <row r="35" spans="1:9" ht="22.5" customHeight="1" x14ac:dyDescent="0.2">
      <c r="A35" s="80" t="s">
        <v>2</v>
      </c>
      <c r="B35" s="81"/>
      <c r="C35" s="53" t="s">
        <v>3</v>
      </c>
      <c r="D35" s="53"/>
      <c r="E35" s="53"/>
      <c r="F35" s="53"/>
      <c r="G35" s="53"/>
      <c r="H35" s="53"/>
      <c r="I35" s="54"/>
    </row>
    <row r="36" spans="1:9" ht="12.75" customHeight="1" x14ac:dyDescent="0.2">
      <c r="A36" s="80" t="s">
        <v>4</v>
      </c>
      <c r="B36" s="81"/>
      <c r="C36" s="53" t="s">
        <v>73</v>
      </c>
      <c r="D36" s="53"/>
      <c r="E36" s="53"/>
      <c r="F36" s="53"/>
      <c r="G36" s="53"/>
      <c r="H36" s="53"/>
      <c r="I36" s="54"/>
    </row>
    <row r="37" spans="1:9" ht="29.25" customHeight="1" thickBot="1" x14ac:dyDescent="0.25">
      <c r="A37" s="82" t="s">
        <v>5</v>
      </c>
      <c r="B37" s="83"/>
      <c r="C37" s="57" t="s">
        <v>28</v>
      </c>
      <c r="D37" s="57"/>
      <c r="E37" s="57"/>
      <c r="F37" s="57"/>
      <c r="G37" s="57"/>
      <c r="H37" s="57"/>
      <c r="I37" s="58"/>
    </row>
    <row r="38" spans="1:9" ht="13.5" thickBot="1" x14ac:dyDescent="0.25">
      <c r="A38" s="6"/>
    </row>
    <row r="39" spans="1:9" ht="13.5" thickBot="1" x14ac:dyDescent="0.25">
      <c r="A39" s="59" t="s">
        <v>7</v>
      </c>
      <c r="B39" s="34" t="s">
        <v>8</v>
      </c>
      <c r="C39" s="59" t="s">
        <v>10</v>
      </c>
      <c r="D39" s="59" t="s">
        <v>11</v>
      </c>
      <c r="E39" s="59" t="s">
        <v>12</v>
      </c>
      <c r="F39" s="61" t="s">
        <v>13</v>
      </c>
      <c r="G39" s="62"/>
      <c r="H39" s="63"/>
      <c r="I39" s="59" t="s">
        <v>14</v>
      </c>
    </row>
    <row r="40" spans="1:9" ht="77.25" thickBot="1" x14ac:dyDescent="0.25">
      <c r="A40" s="60"/>
      <c r="B40" s="5" t="s">
        <v>9</v>
      </c>
      <c r="C40" s="60"/>
      <c r="D40" s="60"/>
      <c r="E40" s="60"/>
      <c r="F40" s="5" t="s">
        <v>15</v>
      </c>
      <c r="G40" s="5" t="s">
        <v>16</v>
      </c>
      <c r="H40" s="5" t="s">
        <v>17</v>
      </c>
      <c r="I40" s="60"/>
    </row>
    <row r="41" spans="1:9" ht="13.5" thickBot="1" x14ac:dyDescent="0.25">
      <c r="A41" s="4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</row>
    <row r="42" spans="1:9" ht="39" thickBot="1" x14ac:dyDescent="0.25">
      <c r="A42" s="7" t="s">
        <v>18</v>
      </c>
      <c r="B42" s="8" t="s">
        <v>19</v>
      </c>
      <c r="C42" s="3">
        <f>4+1</f>
        <v>5</v>
      </c>
      <c r="D42" s="3">
        <v>5</v>
      </c>
      <c r="E42" s="9">
        <f>52700+10766.67</f>
        <v>63466.67</v>
      </c>
      <c r="F42" s="10"/>
      <c r="G42" s="10"/>
      <c r="H42" s="10"/>
      <c r="I42" s="10"/>
    </row>
    <row r="43" spans="1:9" ht="39" thickBot="1" x14ac:dyDescent="0.25">
      <c r="A43" s="7" t="s">
        <v>20</v>
      </c>
      <c r="B43" s="8" t="s">
        <v>21</v>
      </c>
      <c r="C43" s="3">
        <f>16+2</f>
        <v>18</v>
      </c>
      <c r="D43" s="3">
        <v>18</v>
      </c>
      <c r="E43" s="9">
        <f>188480+19253.34</f>
        <v>207733.34</v>
      </c>
      <c r="F43" s="3"/>
      <c r="G43" s="10"/>
      <c r="H43" s="10"/>
      <c r="I43" s="10"/>
    </row>
    <row r="44" spans="1:9" ht="39" thickBot="1" x14ac:dyDescent="0.25">
      <c r="A44" s="7" t="s">
        <v>29</v>
      </c>
      <c r="B44" s="8" t="s">
        <v>21</v>
      </c>
      <c r="C44" s="3">
        <v>22</v>
      </c>
      <c r="D44" s="3">
        <v>22</v>
      </c>
      <c r="E44" s="9">
        <v>310200</v>
      </c>
      <c r="F44" s="3"/>
      <c r="G44" s="10"/>
      <c r="H44" s="10"/>
      <c r="I44" s="10"/>
    </row>
    <row r="45" spans="1:9" ht="26.25" thickBot="1" x14ac:dyDescent="0.25">
      <c r="A45" s="7" t="s">
        <v>32</v>
      </c>
      <c r="B45" s="8" t="s">
        <v>33</v>
      </c>
      <c r="C45" s="3">
        <v>1</v>
      </c>
      <c r="D45" s="3">
        <v>1</v>
      </c>
      <c r="E45" s="9">
        <v>11369.9</v>
      </c>
      <c r="F45" s="3"/>
      <c r="G45" s="10"/>
      <c r="H45" s="10"/>
      <c r="I45" s="10"/>
    </row>
    <row r="46" spans="1:9" ht="26.25" thickBot="1" x14ac:dyDescent="0.25">
      <c r="A46" s="7" t="s">
        <v>34</v>
      </c>
      <c r="B46" s="8" t="s">
        <v>33</v>
      </c>
      <c r="C46" s="3">
        <v>6</v>
      </c>
      <c r="D46" s="3">
        <v>6</v>
      </c>
      <c r="E46" s="9">
        <v>47938.8</v>
      </c>
      <c r="F46" s="3"/>
      <c r="G46" s="10"/>
      <c r="H46" s="10"/>
      <c r="I46" s="10"/>
    </row>
    <row r="47" spans="1:9" x14ac:dyDescent="0.2">
      <c r="A47" s="19"/>
      <c r="B47" s="19"/>
      <c r="C47" s="33"/>
      <c r="D47" s="33"/>
      <c r="E47" s="40"/>
      <c r="F47" s="33"/>
      <c r="G47" s="36"/>
      <c r="H47" s="36"/>
      <c r="I47" s="36"/>
    </row>
    <row r="48" spans="1:9" ht="13.5" thickBot="1" x14ac:dyDescent="0.25">
      <c r="A48" s="2"/>
    </row>
    <row r="49" spans="1:9" ht="30" customHeight="1" x14ac:dyDescent="0.25">
      <c r="A49" s="76" t="s">
        <v>0</v>
      </c>
      <c r="B49" s="77"/>
      <c r="C49" s="78" t="s">
        <v>60</v>
      </c>
      <c r="D49" s="78"/>
      <c r="E49" s="78"/>
      <c r="F49" s="78"/>
      <c r="G49" s="78"/>
      <c r="H49" s="78"/>
      <c r="I49" s="79"/>
    </row>
    <row r="50" spans="1:9" ht="22.5" customHeight="1" x14ac:dyDescent="0.2">
      <c r="A50" s="80" t="s">
        <v>2</v>
      </c>
      <c r="B50" s="81"/>
      <c r="C50" s="53" t="s">
        <v>3</v>
      </c>
      <c r="D50" s="53"/>
      <c r="E50" s="53"/>
      <c r="F50" s="53"/>
      <c r="G50" s="53"/>
      <c r="H50" s="53"/>
      <c r="I50" s="54"/>
    </row>
    <row r="51" spans="1:9" ht="12.75" customHeight="1" x14ac:dyDescent="0.2">
      <c r="A51" s="80" t="s">
        <v>4</v>
      </c>
      <c r="B51" s="81"/>
      <c r="C51" s="53" t="s">
        <v>73</v>
      </c>
      <c r="D51" s="53"/>
      <c r="E51" s="53"/>
      <c r="F51" s="53"/>
      <c r="G51" s="53"/>
      <c r="H51" s="53"/>
      <c r="I51" s="54"/>
    </row>
    <row r="52" spans="1:9" ht="37.5" customHeight="1" thickBot="1" x14ac:dyDescent="0.25">
      <c r="A52" s="82" t="s">
        <v>5</v>
      </c>
      <c r="B52" s="83"/>
      <c r="C52" s="57" t="s">
        <v>28</v>
      </c>
      <c r="D52" s="57"/>
      <c r="E52" s="57"/>
      <c r="F52" s="57"/>
      <c r="G52" s="57"/>
      <c r="H52" s="57"/>
      <c r="I52" s="58"/>
    </row>
    <row r="53" spans="1:9" ht="13.5" thickBot="1" x14ac:dyDescent="0.25">
      <c r="A53" s="14"/>
    </row>
    <row r="54" spans="1:9" ht="13.5" thickBot="1" x14ac:dyDescent="0.25">
      <c r="A54" s="59" t="s">
        <v>7</v>
      </c>
      <c r="B54" s="34" t="s">
        <v>8</v>
      </c>
      <c r="C54" s="59" t="s">
        <v>10</v>
      </c>
      <c r="D54" s="59" t="s">
        <v>11</v>
      </c>
      <c r="E54" s="59" t="s">
        <v>12</v>
      </c>
      <c r="F54" s="61" t="s">
        <v>13</v>
      </c>
      <c r="G54" s="62"/>
      <c r="H54" s="63"/>
      <c r="I54" s="59" t="s">
        <v>14</v>
      </c>
    </row>
    <row r="55" spans="1:9" ht="77.25" thickBot="1" x14ac:dyDescent="0.25">
      <c r="A55" s="60"/>
      <c r="B55" s="5" t="s">
        <v>9</v>
      </c>
      <c r="C55" s="60"/>
      <c r="D55" s="60"/>
      <c r="E55" s="60"/>
      <c r="F55" s="5" t="s">
        <v>15</v>
      </c>
      <c r="G55" s="5" t="s">
        <v>16</v>
      </c>
      <c r="H55" s="5" t="s">
        <v>17</v>
      </c>
      <c r="I55" s="60"/>
    </row>
    <row r="56" spans="1:9" ht="13.5" thickBot="1" x14ac:dyDescent="0.25">
      <c r="A56" s="4">
        <v>1</v>
      </c>
      <c r="B56" s="5">
        <v>2</v>
      </c>
      <c r="C56" s="5">
        <v>3</v>
      </c>
      <c r="D56" s="5">
        <v>4</v>
      </c>
      <c r="E56" s="5">
        <v>5</v>
      </c>
      <c r="F56" s="5">
        <v>6</v>
      </c>
      <c r="G56" s="5">
        <v>7</v>
      </c>
      <c r="H56" s="5">
        <v>8</v>
      </c>
      <c r="I56" s="5">
        <v>9</v>
      </c>
    </row>
    <row r="57" spans="1:9" ht="39" thickBot="1" x14ac:dyDescent="0.25">
      <c r="A57" s="7" t="s">
        <v>35</v>
      </c>
      <c r="B57" s="8" t="s">
        <v>21</v>
      </c>
      <c r="C57" s="3">
        <v>1</v>
      </c>
      <c r="D57" s="3">
        <v>1</v>
      </c>
      <c r="E57" s="3" t="s">
        <v>36</v>
      </c>
      <c r="F57" s="12"/>
      <c r="G57" s="12"/>
      <c r="H57" s="3"/>
      <c r="I57" s="3"/>
    </row>
    <row r="58" spans="1:9" ht="13.5" thickBot="1" x14ac:dyDescent="0.25">
      <c r="A58" s="19"/>
      <c r="B58" s="19"/>
      <c r="C58" s="33"/>
      <c r="D58" s="33"/>
      <c r="E58" s="33"/>
      <c r="F58" s="32"/>
      <c r="G58" s="32"/>
      <c r="H58" s="33"/>
      <c r="I58" s="33"/>
    </row>
    <row r="59" spans="1:9" ht="30" customHeight="1" x14ac:dyDescent="0.25">
      <c r="A59" s="76" t="s">
        <v>0</v>
      </c>
      <c r="B59" s="77"/>
      <c r="C59" s="78" t="s">
        <v>68</v>
      </c>
      <c r="D59" s="78"/>
      <c r="E59" s="78"/>
      <c r="F59" s="78"/>
      <c r="G59" s="78"/>
      <c r="H59" s="78"/>
      <c r="I59" s="79"/>
    </row>
    <row r="60" spans="1:9" ht="22.5" customHeight="1" x14ac:dyDescent="0.2">
      <c r="A60" s="80" t="s">
        <v>2</v>
      </c>
      <c r="B60" s="81"/>
      <c r="C60" s="53" t="s">
        <v>3</v>
      </c>
      <c r="D60" s="53"/>
      <c r="E60" s="53"/>
      <c r="F60" s="53"/>
      <c r="G60" s="53"/>
      <c r="H60" s="53"/>
      <c r="I60" s="54"/>
    </row>
    <row r="61" spans="1:9" ht="12.75" customHeight="1" x14ac:dyDescent="0.2">
      <c r="A61" s="80" t="s">
        <v>4</v>
      </c>
      <c r="B61" s="81"/>
      <c r="C61" s="53" t="s">
        <v>73</v>
      </c>
      <c r="D61" s="53"/>
      <c r="E61" s="53"/>
      <c r="F61" s="53"/>
      <c r="G61" s="53"/>
      <c r="H61" s="53"/>
      <c r="I61" s="54"/>
    </row>
    <row r="62" spans="1:9" ht="37.5" customHeight="1" thickBot="1" x14ac:dyDescent="0.25">
      <c r="A62" s="82" t="s">
        <v>5</v>
      </c>
      <c r="B62" s="83"/>
      <c r="C62" s="57" t="s">
        <v>28</v>
      </c>
      <c r="D62" s="57"/>
      <c r="E62" s="57"/>
      <c r="F62" s="57"/>
      <c r="G62" s="57"/>
      <c r="H62" s="57"/>
      <c r="I62" s="58"/>
    </row>
    <row r="63" spans="1:9" ht="13.5" thickBot="1" x14ac:dyDescent="0.25">
      <c r="A63" s="14"/>
    </row>
    <row r="64" spans="1:9" ht="13.5" thickBot="1" x14ac:dyDescent="0.25">
      <c r="A64" s="59" t="s">
        <v>7</v>
      </c>
      <c r="B64" s="34" t="s">
        <v>8</v>
      </c>
      <c r="C64" s="59" t="s">
        <v>10</v>
      </c>
      <c r="D64" s="59" t="s">
        <v>11</v>
      </c>
      <c r="E64" s="59" t="s">
        <v>12</v>
      </c>
      <c r="F64" s="61" t="s">
        <v>13</v>
      </c>
      <c r="G64" s="62"/>
      <c r="H64" s="63"/>
      <c r="I64" s="59" t="s">
        <v>14</v>
      </c>
    </row>
    <row r="65" spans="1:9" ht="77.25" thickBot="1" x14ac:dyDescent="0.25">
      <c r="A65" s="60"/>
      <c r="B65" s="5" t="s">
        <v>9</v>
      </c>
      <c r="C65" s="60"/>
      <c r="D65" s="60"/>
      <c r="E65" s="60"/>
      <c r="F65" s="5" t="s">
        <v>15</v>
      </c>
      <c r="G65" s="5" t="s">
        <v>16</v>
      </c>
      <c r="H65" s="5" t="s">
        <v>17</v>
      </c>
      <c r="I65" s="60"/>
    </row>
    <row r="66" spans="1:9" ht="13.5" thickBot="1" x14ac:dyDescent="0.25">
      <c r="A66" s="4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</row>
    <row r="67" spans="1:9" ht="39" thickBot="1" x14ac:dyDescent="0.25">
      <c r="A67" s="7" t="s">
        <v>18</v>
      </c>
      <c r="B67" s="8" t="s">
        <v>21</v>
      </c>
      <c r="C67" s="15">
        <f>1+1+1+1</f>
        <v>4</v>
      </c>
      <c r="D67" s="15">
        <v>4</v>
      </c>
      <c r="E67" s="9">
        <f>3400+17000+17000+17000</f>
        <v>54400</v>
      </c>
      <c r="F67" s="12"/>
      <c r="G67" s="12"/>
      <c r="H67" s="15"/>
      <c r="I67" s="15"/>
    </row>
    <row r="68" spans="1:9" ht="39" thickBot="1" x14ac:dyDescent="0.25">
      <c r="A68" s="7" t="s">
        <v>35</v>
      </c>
      <c r="B68" s="8" t="s">
        <v>21</v>
      </c>
      <c r="C68" s="15">
        <f>5+5+5</f>
        <v>15</v>
      </c>
      <c r="D68" s="15">
        <v>15</v>
      </c>
      <c r="E68" s="9">
        <f>76000+76000+73466.65</f>
        <v>225466.65</v>
      </c>
      <c r="F68" s="12"/>
      <c r="G68" s="12"/>
      <c r="H68" s="15"/>
      <c r="I68" s="15"/>
    </row>
    <row r="69" spans="1:9" ht="39" thickBot="1" x14ac:dyDescent="0.25">
      <c r="A69" s="7" t="s">
        <v>29</v>
      </c>
      <c r="B69" s="8" t="s">
        <v>21</v>
      </c>
      <c r="C69" s="15">
        <v>27</v>
      </c>
      <c r="D69" s="15">
        <v>27</v>
      </c>
      <c r="E69" s="9">
        <f>380700</f>
        <v>380700</v>
      </c>
      <c r="F69" s="15"/>
      <c r="G69" s="10"/>
      <c r="H69" s="10"/>
      <c r="I69" s="10"/>
    </row>
    <row r="70" spans="1:9" ht="26.25" thickBot="1" x14ac:dyDescent="0.25">
      <c r="A70" s="7" t="s">
        <v>32</v>
      </c>
      <c r="B70" s="8" t="s">
        <v>33</v>
      </c>
      <c r="C70" s="15">
        <v>0</v>
      </c>
      <c r="D70" s="15">
        <v>1</v>
      </c>
      <c r="E70" s="9">
        <v>15620</v>
      </c>
      <c r="F70" s="15"/>
      <c r="G70" s="10"/>
      <c r="H70" s="10"/>
      <c r="I70" s="10"/>
    </row>
    <row r="71" spans="1:9" ht="26.25" thickBot="1" x14ac:dyDescent="0.25">
      <c r="A71" s="7" t="s">
        <v>34</v>
      </c>
      <c r="B71" s="8" t="s">
        <v>33</v>
      </c>
      <c r="C71" s="15">
        <v>0</v>
      </c>
      <c r="D71" s="15">
        <v>6</v>
      </c>
      <c r="E71" s="9">
        <v>75600</v>
      </c>
      <c r="F71" s="15"/>
      <c r="G71" s="10"/>
      <c r="H71" s="10"/>
      <c r="I71" s="10"/>
    </row>
    <row r="72" spans="1:9" ht="13.5" thickBot="1" x14ac:dyDescent="0.25">
      <c r="A72" s="14"/>
    </row>
    <row r="73" spans="1:9" ht="22.5" customHeight="1" x14ac:dyDescent="0.25">
      <c r="A73" s="76" t="s">
        <v>0</v>
      </c>
      <c r="B73" s="77"/>
      <c r="C73" s="47" t="s">
        <v>42</v>
      </c>
      <c r="D73" s="47"/>
      <c r="E73" s="47"/>
      <c r="F73" s="47"/>
      <c r="G73" s="47"/>
      <c r="H73" s="47"/>
      <c r="I73" s="48"/>
    </row>
    <row r="74" spans="1:9" ht="22.5" customHeight="1" x14ac:dyDescent="0.2">
      <c r="A74" s="80" t="s">
        <v>2</v>
      </c>
      <c r="B74" s="81"/>
      <c r="C74" s="51" t="s">
        <v>3</v>
      </c>
      <c r="D74" s="51"/>
      <c r="E74" s="51"/>
      <c r="F74" s="51"/>
      <c r="G74" s="51"/>
      <c r="H74" s="51"/>
      <c r="I74" s="52"/>
    </row>
    <row r="75" spans="1:9" ht="12.75" customHeight="1" x14ac:dyDescent="0.2">
      <c r="A75" s="80" t="s">
        <v>4</v>
      </c>
      <c r="B75" s="81"/>
      <c r="C75" s="53" t="s">
        <v>73</v>
      </c>
      <c r="D75" s="53"/>
      <c r="E75" s="53"/>
      <c r="F75" s="53"/>
      <c r="G75" s="53"/>
      <c r="H75" s="53"/>
      <c r="I75" s="54"/>
    </row>
    <row r="76" spans="1:9" ht="39.75" customHeight="1" thickBot="1" x14ac:dyDescent="0.25">
      <c r="A76" s="82" t="s">
        <v>5</v>
      </c>
      <c r="B76" s="83"/>
      <c r="C76" s="57" t="s">
        <v>28</v>
      </c>
      <c r="D76" s="57"/>
      <c r="E76" s="57"/>
      <c r="F76" s="57"/>
      <c r="G76" s="57"/>
      <c r="H76" s="57"/>
      <c r="I76" s="58"/>
    </row>
    <row r="77" spans="1:9" ht="13.5" thickBot="1" x14ac:dyDescent="0.25">
      <c r="A77" s="14"/>
    </row>
    <row r="78" spans="1:9" ht="13.5" thickBot="1" x14ac:dyDescent="0.25">
      <c r="A78" s="59" t="s">
        <v>7</v>
      </c>
      <c r="B78" s="34" t="s">
        <v>8</v>
      </c>
      <c r="C78" s="59" t="s">
        <v>10</v>
      </c>
      <c r="D78" s="59" t="s">
        <v>11</v>
      </c>
      <c r="E78" s="59" t="s">
        <v>12</v>
      </c>
      <c r="F78" s="61" t="s">
        <v>13</v>
      </c>
      <c r="G78" s="62"/>
      <c r="H78" s="63"/>
      <c r="I78" s="59" t="s">
        <v>14</v>
      </c>
    </row>
    <row r="79" spans="1:9" ht="77.25" thickBot="1" x14ac:dyDescent="0.25">
      <c r="A79" s="60"/>
      <c r="B79" s="5" t="s">
        <v>9</v>
      </c>
      <c r="C79" s="60"/>
      <c r="D79" s="60"/>
      <c r="E79" s="60"/>
      <c r="F79" s="5" t="s">
        <v>15</v>
      </c>
      <c r="G79" s="5" t="s">
        <v>16</v>
      </c>
      <c r="H79" s="5" t="s">
        <v>17</v>
      </c>
      <c r="I79" s="60"/>
    </row>
    <row r="80" spans="1:9" ht="13.5" thickBot="1" x14ac:dyDescent="0.25">
      <c r="A80" s="4">
        <v>1</v>
      </c>
      <c r="B80" s="5">
        <v>2</v>
      </c>
      <c r="C80" s="5">
        <v>3</v>
      </c>
      <c r="D80" s="5">
        <v>4</v>
      </c>
      <c r="E80" s="5">
        <v>5</v>
      </c>
      <c r="F80" s="5">
        <v>6</v>
      </c>
      <c r="G80" s="5">
        <v>7</v>
      </c>
      <c r="H80" s="5">
        <v>8</v>
      </c>
      <c r="I80" s="5">
        <v>9</v>
      </c>
    </row>
    <row r="81" spans="1:9" ht="39" thickBot="1" x14ac:dyDescent="0.25">
      <c r="A81" s="7" t="s">
        <v>20</v>
      </c>
      <c r="B81" s="8" t="s">
        <v>21</v>
      </c>
      <c r="C81" s="3">
        <f>2+1+1</f>
        <v>4</v>
      </c>
      <c r="D81" s="15">
        <v>4</v>
      </c>
      <c r="E81" s="9">
        <f>42559.98+21279.99+21279.99</f>
        <v>85119.96</v>
      </c>
      <c r="F81" s="10" t="s">
        <v>38</v>
      </c>
      <c r="G81" s="10" t="s">
        <v>38</v>
      </c>
      <c r="H81" s="3" t="s">
        <v>38</v>
      </c>
      <c r="I81" s="3" t="s">
        <v>38</v>
      </c>
    </row>
    <row r="82" spans="1:9" ht="26.25" thickBot="1" x14ac:dyDescent="0.25">
      <c r="A82" s="7" t="s">
        <v>29</v>
      </c>
      <c r="B82" s="8" t="s">
        <v>39</v>
      </c>
      <c r="C82" s="3">
        <f>17+9+9</f>
        <v>35</v>
      </c>
      <c r="D82" s="15">
        <v>35</v>
      </c>
      <c r="E82" s="9">
        <f>216200+108100+108100</f>
        <v>432400</v>
      </c>
      <c r="F82" s="10" t="s">
        <v>38</v>
      </c>
      <c r="G82" s="10" t="s">
        <v>38</v>
      </c>
      <c r="H82" s="3" t="s">
        <v>38</v>
      </c>
      <c r="I82" s="3" t="s">
        <v>38</v>
      </c>
    </row>
    <row r="83" spans="1:9" ht="26.25" thickBot="1" x14ac:dyDescent="0.25">
      <c r="A83" s="7" t="s">
        <v>32</v>
      </c>
      <c r="B83" s="8" t="s">
        <v>33</v>
      </c>
      <c r="C83" s="15">
        <v>1</v>
      </c>
      <c r="D83" s="15">
        <v>1</v>
      </c>
      <c r="E83" s="9">
        <v>20826.66</v>
      </c>
      <c r="F83" s="15"/>
      <c r="G83" s="10"/>
      <c r="H83" s="10"/>
      <c r="I83" s="10"/>
    </row>
    <row r="84" spans="1:9" ht="26.25" thickBot="1" x14ac:dyDescent="0.25">
      <c r="A84" s="7" t="s">
        <v>34</v>
      </c>
      <c r="B84" s="8" t="s">
        <v>33</v>
      </c>
      <c r="C84" s="15">
        <v>1</v>
      </c>
      <c r="D84" s="15">
        <v>1</v>
      </c>
      <c r="E84" s="9">
        <v>20160</v>
      </c>
      <c r="F84" s="15"/>
      <c r="G84" s="10"/>
      <c r="H84" s="10"/>
      <c r="I84" s="10"/>
    </row>
    <row r="85" spans="1:9" x14ac:dyDescent="0.2">
      <c r="A85" s="39"/>
      <c r="B85" s="19"/>
      <c r="C85" s="33"/>
      <c r="D85" s="33"/>
      <c r="E85" s="40"/>
      <c r="F85" s="36"/>
      <c r="G85" s="36"/>
      <c r="H85" s="33"/>
      <c r="I85" s="13"/>
    </row>
    <row r="86" spans="1:9" ht="13.5" thickBot="1" x14ac:dyDescent="0.25">
      <c r="A86" s="39"/>
      <c r="B86" s="19"/>
      <c r="C86" s="33"/>
      <c r="D86" s="33"/>
      <c r="E86" s="40"/>
      <c r="F86" s="36"/>
      <c r="G86" s="36"/>
      <c r="H86" s="33"/>
      <c r="I86" s="13"/>
    </row>
    <row r="87" spans="1:9" s="28" customFormat="1" ht="22.5" customHeight="1" x14ac:dyDescent="0.25">
      <c r="A87" s="76" t="s">
        <v>0</v>
      </c>
      <c r="B87" s="77"/>
      <c r="C87" s="78" t="s">
        <v>30</v>
      </c>
      <c r="D87" s="78"/>
      <c r="E87" s="78"/>
      <c r="F87" s="78"/>
      <c r="G87" s="78"/>
      <c r="H87" s="78"/>
      <c r="I87" s="79"/>
    </row>
    <row r="88" spans="1:9" s="28" customFormat="1" ht="22.5" customHeight="1" x14ac:dyDescent="0.2">
      <c r="A88" s="80" t="s">
        <v>2</v>
      </c>
      <c r="B88" s="81"/>
      <c r="C88" s="53" t="s">
        <v>3</v>
      </c>
      <c r="D88" s="53"/>
      <c r="E88" s="53"/>
      <c r="F88" s="53"/>
      <c r="G88" s="53"/>
      <c r="H88" s="53"/>
      <c r="I88" s="54"/>
    </row>
    <row r="89" spans="1:9" s="28" customFormat="1" ht="12.75" customHeight="1" x14ac:dyDescent="0.2">
      <c r="A89" s="80" t="s">
        <v>4</v>
      </c>
      <c r="B89" s="81"/>
      <c r="C89" s="53" t="s">
        <v>73</v>
      </c>
      <c r="D89" s="53"/>
      <c r="E89" s="53"/>
      <c r="F89" s="53"/>
      <c r="G89" s="53"/>
      <c r="H89" s="53"/>
      <c r="I89" s="54"/>
    </row>
    <row r="90" spans="1:9" s="28" customFormat="1" ht="27" customHeight="1" thickBot="1" x14ac:dyDescent="0.25">
      <c r="A90" s="82" t="s">
        <v>5</v>
      </c>
      <c r="B90" s="83"/>
      <c r="C90" s="57" t="s">
        <v>31</v>
      </c>
      <c r="D90" s="57"/>
      <c r="E90" s="57"/>
      <c r="F90" s="57"/>
      <c r="G90" s="57"/>
      <c r="H90" s="57"/>
      <c r="I90" s="58"/>
    </row>
    <row r="91" spans="1:9" s="28" customFormat="1" ht="18" customHeight="1" thickBot="1" x14ac:dyDescent="0.3">
      <c r="A91" s="31"/>
      <c r="B91" s="31"/>
      <c r="C91" s="32"/>
      <c r="D91" s="32"/>
      <c r="E91" s="32"/>
      <c r="F91" s="32"/>
      <c r="G91" s="32"/>
      <c r="H91" s="32"/>
      <c r="I91" s="32"/>
    </row>
    <row r="92" spans="1:9" s="28" customFormat="1" x14ac:dyDescent="0.2">
      <c r="A92" s="59" t="s">
        <v>7</v>
      </c>
      <c r="B92" s="35" t="s">
        <v>8</v>
      </c>
      <c r="C92" s="59" t="s">
        <v>10</v>
      </c>
      <c r="D92" s="59" t="s">
        <v>11</v>
      </c>
      <c r="E92" s="59" t="s">
        <v>12</v>
      </c>
      <c r="F92" s="84" t="s">
        <v>13</v>
      </c>
      <c r="G92" s="84"/>
      <c r="H92" s="84"/>
      <c r="I92" s="59" t="s">
        <v>14</v>
      </c>
    </row>
    <row r="93" spans="1:9" ht="77.25" thickBot="1" x14ac:dyDescent="0.25">
      <c r="A93" s="60"/>
      <c r="B93" s="5" t="s">
        <v>9</v>
      </c>
      <c r="C93" s="60"/>
      <c r="D93" s="60"/>
      <c r="E93" s="60"/>
      <c r="F93" s="5" t="s">
        <v>15</v>
      </c>
      <c r="G93" s="5" t="s">
        <v>16</v>
      </c>
      <c r="H93" s="5" t="s">
        <v>17</v>
      </c>
      <c r="I93" s="60"/>
    </row>
    <row r="94" spans="1:9" ht="13.5" thickBot="1" x14ac:dyDescent="0.25">
      <c r="A94" s="4">
        <v>1</v>
      </c>
      <c r="B94" s="5">
        <v>2</v>
      </c>
      <c r="C94" s="5">
        <v>3</v>
      </c>
      <c r="D94" s="5">
        <v>4</v>
      </c>
      <c r="E94" s="5">
        <v>5</v>
      </c>
      <c r="F94" s="5">
        <v>6</v>
      </c>
      <c r="G94" s="5">
        <v>7</v>
      </c>
      <c r="H94" s="5">
        <v>8</v>
      </c>
      <c r="I94" s="5">
        <v>9</v>
      </c>
    </row>
    <row r="95" spans="1:9" ht="39" thickBot="1" x14ac:dyDescent="0.25">
      <c r="A95" s="7" t="s">
        <v>18</v>
      </c>
      <c r="B95" s="8" t="s">
        <v>19</v>
      </c>
      <c r="C95" s="15">
        <f>1+1+1</f>
        <v>3</v>
      </c>
      <c r="D95" s="15">
        <v>3</v>
      </c>
      <c r="E95" s="9">
        <f>8500+17000+17000</f>
        <v>42500</v>
      </c>
      <c r="F95" s="10"/>
      <c r="G95" s="10"/>
      <c r="H95" s="10"/>
      <c r="I95" s="10"/>
    </row>
    <row r="96" spans="1:9" ht="39" thickBot="1" x14ac:dyDescent="0.25">
      <c r="A96" s="7" t="s">
        <v>20</v>
      </c>
      <c r="B96" s="8" t="s">
        <v>21</v>
      </c>
      <c r="C96" s="15">
        <f>3+3+3</f>
        <v>9</v>
      </c>
      <c r="D96" s="15">
        <v>9</v>
      </c>
      <c r="E96" s="9">
        <f>10640.01+45600+34959.99</f>
        <v>91200</v>
      </c>
      <c r="F96" s="15"/>
      <c r="G96" s="10"/>
      <c r="H96" s="10"/>
      <c r="I96" s="10"/>
    </row>
    <row r="97" spans="1:9" ht="26.25" thickBot="1" x14ac:dyDescent="0.25">
      <c r="A97" s="7" t="s">
        <v>29</v>
      </c>
      <c r="B97" s="8" t="s">
        <v>39</v>
      </c>
      <c r="C97" s="15">
        <f>16</f>
        <v>16</v>
      </c>
      <c r="D97" s="15">
        <f>16</f>
        <v>16</v>
      </c>
      <c r="E97" s="9">
        <f>225600</f>
        <v>225600</v>
      </c>
      <c r="F97" s="10" t="s">
        <v>38</v>
      </c>
      <c r="G97" s="10" t="s">
        <v>38</v>
      </c>
      <c r="H97" s="15" t="s">
        <v>38</v>
      </c>
      <c r="I97" s="15" t="s">
        <v>38</v>
      </c>
    </row>
    <row r="98" spans="1:9" ht="26.25" thickBot="1" x14ac:dyDescent="0.25">
      <c r="A98" s="7" t="s">
        <v>32</v>
      </c>
      <c r="B98" s="8" t="s">
        <v>33</v>
      </c>
      <c r="C98" s="15">
        <v>1</v>
      </c>
      <c r="D98" s="15">
        <v>1</v>
      </c>
      <c r="E98" s="9">
        <v>9940</v>
      </c>
      <c r="F98" s="15"/>
      <c r="G98" s="10"/>
      <c r="H98" s="10"/>
      <c r="I98" s="10"/>
    </row>
    <row r="99" spans="1:9" x14ac:dyDescent="0.2">
      <c r="A99" s="39"/>
      <c r="B99" s="19"/>
      <c r="C99" s="33"/>
      <c r="D99" s="33"/>
      <c r="E99" s="40"/>
      <c r="F99" s="33"/>
      <c r="G99" s="36"/>
      <c r="H99" s="36"/>
      <c r="I99" s="41"/>
    </row>
    <row r="100" spans="1:9" ht="13.5" thickBot="1" x14ac:dyDescent="0.25">
      <c r="A100" s="39"/>
      <c r="B100" s="19"/>
      <c r="C100" s="33"/>
      <c r="D100" s="33"/>
      <c r="E100" s="40"/>
      <c r="F100" s="33"/>
      <c r="G100" s="36"/>
      <c r="H100" s="36"/>
      <c r="I100" s="41"/>
    </row>
    <row r="101" spans="1:9" ht="30" customHeight="1" x14ac:dyDescent="0.25">
      <c r="A101" s="76" t="s">
        <v>0</v>
      </c>
      <c r="B101" s="77"/>
      <c r="C101" s="78" t="s">
        <v>61</v>
      </c>
      <c r="D101" s="78"/>
      <c r="E101" s="78"/>
      <c r="F101" s="78"/>
      <c r="G101" s="78"/>
      <c r="H101" s="78"/>
      <c r="I101" s="79"/>
    </row>
    <row r="102" spans="1:9" ht="22.5" customHeight="1" x14ac:dyDescent="0.2">
      <c r="A102" s="80" t="s">
        <v>2</v>
      </c>
      <c r="B102" s="81"/>
      <c r="C102" s="89" t="s">
        <v>3</v>
      </c>
      <c r="D102" s="90"/>
      <c r="E102" s="90"/>
      <c r="F102" s="90"/>
      <c r="G102" s="90"/>
      <c r="H102" s="90"/>
      <c r="I102" s="91"/>
    </row>
    <row r="103" spans="1:9" ht="12.75" customHeight="1" x14ac:dyDescent="0.2">
      <c r="A103" s="80" t="s">
        <v>4</v>
      </c>
      <c r="B103" s="81"/>
      <c r="C103" s="53" t="s">
        <v>73</v>
      </c>
      <c r="D103" s="53"/>
      <c r="E103" s="53"/>
      <c r="F103" s="53"/>
      <c r="G103" s="53"/>
      <c r="H103" s="53"/>
      <c r="I103" s="54"/>
    </row>
    <row r="104" spans="1:9" ht="37.5" customHeight="1" thickBot="1" x14ac:dyDescent="0.25">
      <c r="A104" s="82" t="s">
        <v>5</v>
      </c>
      <c r="B104" s="83"/>
      <c r="C104" s="57" t="s">
        <v>37</v>
      </c>
      <c r="D104" s="57"/>
      <c r="E104" s="57"/>
      <c r="F104" s="57"/>
      <c r="G104" s="57"/>
      <c r="H104" s="57"/>
      <c r="I104" s="58"/>
    </row>
    <row r="105" spans="1:9" ht="13.5" thickBot="1" x14ac:dyDescent="0.25">
      <c r="A105" s="14"/>
    </row>
    <row r="106" spans="1:9" ht="13.5" thickBot="1" x14ac:dyDescent="0.25">
      <c r="A106" s="59" t="s">
        <v>7</v>
      </c>
      <c r="B106" s="34" t="s">
        <v>8</v>
      </c>
      <c r="C106" s="59" t="s">
        <v>10</v>
      </c>
      <c r="D106" s="59" t="s">
        <v>11</v>
      </c>
      <c r="E106" s="59" t="s">
        <v>12</v>
      </c>
      <c r="F106" s="61" t="s">
        <v>13</v>
      </c>
      <c r="G106" s="62"/>
      <c r="H106" s="63"/>
      <c r="I106" s="59" t="s">
        <v>14</v>
      </c>
    </row>
    <row r="107" spans="1:9" ht="77.25" thickBot="1" x14ac:dyDescent="0.25">
      <c r="A107" s="60"/>
      <c r="B107" s="5" t="s">
        <v>9</v>
      </c>
      <c r="C107" s="60"/>
      <c r="D107" s="60"/>
      <c r="E107" s="60"/>
      <c r="F107" s="5" t="s">
        <v>15</v>
      </c>
      <c r="G107" s="5" t="s">
        <v>16</v>
      </c>
      <c r="H107" s="5" t="s">
        <v>17</v>
      </c>
      <c r="I107" s="60"/>
    </row>
    <row r="108" spans="1:9" ht="13.5" thickBot="1" x14ac:dyDescent="0.25">
      <c r="A108" s="4">
        <v>1</v>
      </c>
      <c r="B108" s="5">
        <v>2</v>
      </c>
      <c r="C108" s="5">
        <v>3</v>
      </c>
      <c r="D108" s="5">
        <v>4</v>
      </c>
      <c r="E108" s="5">
        <v>5</v>
      </c>
      <c r="F108" s="5">
        <v>6</v>
      </c>
      <c r="G108" s="5">
        <v>7</v>
      </c>
      <c r="H108" s="5">
        <v>8</v>
      </c>
      <c r="I108" s="5">
        <v>9</v>
      </c>
    </row>
    <row r="109" spans="1:9" ht="39" thickBot="1" x14ac:dyDescent="0.25">
      <c r="A109" s="7" t="s">
        <v>35</v>
      </c>
      <c r="B109" s="8" t="s">
        <v>21</v>
      </c>
      <c r="C109" s="3">
        <f>7+1+1+1+1</f>
        <v>11</v>
      </c>
      <c r="D109" s="15">
        <v>11</v>
      </c>
      <c r="E109" s="9">
        <f>117990.95+16855.85+16855.85+16855.85+16855.85</f>
        <v>185414.35</v>
      </c>
      <c r="F109" s="10" t="s">
        <v>38</v>
      </c>
      <c r="G109" s="10" t="s">
        <v>38</v>
      </c>
      <c r="H109" s="3" t="s">
        <v>38</v>
      </c>
      <c r="I109" s="3" t="s">
        <v>38</v>
      </c>
    </row>
    <row r="110" spans="1:9" ht="26.25" thickBot="1" x14ac:dyDescent="0.25">
      <c r="A110" s="7" t="s">
        <v>29</v>
      </c>
      <c r="B110" s="8" t="s">
        <v>39</v>
      </c>
      <c r="C110" s="3">
        <f>57+9+9+8+8</f>
        <v>91</v>
      </c>
      <c r="D110" s="15">
        <v>91</v>
      </c>
      <c r="E110" s="9">
        <f>669750+97113.75+97113.75+97113.75+97113.75</f>
        <v>1058205</v>
      </c>
      <c r="F110" s="10" t="s">
        <v>38</v>
      </c>
      <c r="G110" s="10" t="s">
        <v>38</v>
      </c>
      <c r="H110" s="3" t="s">
        <v>38</v>
      </c>
      <c r="I110" s="3" t="s">
        <v>38</v>
      </c>
    </row>
    <row r="111" spans="1:9" ht="39" thickBot="1" x14ac:dyDescent="0.25">
      <c r="A111" s="17" t="s">
        <v>40</v>
      </c>
      <c r="B111" s="18" t="s">
        <v>41</v>
      </c>
      <c r="C111" s="3">
        <f>18+2+2+2+2</f>
        <v>26</v>
      </c>
      <c r="D111" s="15">
        <v>26</v>
      </c>
      <c r="E111" s="9">
        <f>64794+9256+9256+9256+9256</f>
        <v>101818</v>
      </c>
      <c r="F111" s="10" t="s">
        <v>38</v>
      </c>
      <c r="G111" s="10" t="s">
        <v>38</v>
      </c>
      <c r="H111" s="3" t="s">
        <v>38</v>
      </c>
      <c r="I111" s="3" t="s">
        <v>38</v>
      </c>
    </row>
    <row r="112" spans="1:9" ht="26.25" thickBot="1" x14ac:dyDescent="0.25">
      <c r="A112" s="20" t="s">
        <v>34</v>
      </c>
      <c r="B112" s="21" t="s">
        <v>33</v>
      </c>
      <c r="C112" s="3">
        <f>12+2+2+1+2</f>
        <v>19</v>
      </c>
      <c r="D112" s="15">
        <v>19</v>
      </c>
      <c r="E112" s="9">
        <f>32809.8+4687.4+4687.4+4687.4+4687.4</f>
        <v>51559.400000000009</v>
      </c>
      <c r="F112" s="10" t="s">
        <v>38</v>
      </c>
      <c r="G112" s="10" t="s">
        <v>38</v>
      </c>
      <c r="H112" s="3" t="s">
        <v>38</v>
      </c>
      <c r="I112" s="3" t="s">
        <v>38</v>
      </c>
    </row>
    <row r="113" spans="1:9" x14ac:dyDescent="0.2">
      <c r="A113" s="19"/>
      <c r="B113" s="19"/>
      <c r="C113" s="33"/>
      <c r="D113" s="33"/>
      <c r="E113" s="33"/>
      <c r="F113" s="36"/>
      <c r="G113" s="36"/>
      <c r="H113" s="33"/>
      <c r="I113" s="13"/>
    </row>
    <row r="114" spans="1:9" ht="13.5" thickBot="1" x14ac:dyDescent="0.25">
      <c r="A114" s="14"/>
    </row>
    <row r="115" spans="1:9" ht="31.5" customHeight="1" x14ac:dyDescent="0.25">
      <c r="A115" s="45" t="s">
        <v>0</v>
      </c>
      <c r="B115" s="46"/>
      <c r="C115" s="70" t="s">
        <v>63</v>
      </c>
      <c r="D115" s="70"/>
      <c r="E115" s="70"/>
      <c r="F115" s="70"/>
      <c r="G115" s="70"/>
      <c r="H115" s="70"/>
      <c r="I115" s="71"/>
    </row>
    <row r="116" spans="1:9" ht="15.75" customHeight="1" x14ac:dyDescent="0.2">
      <c r="A116" s="49" t="s">
        <v>2</v>
      </c>
      <c r="B116" s="50"/>
      <c r="C116" s="53" t="s">
        <v>3</v>
      </c>
      <c r="D116" s="53"/>
      <c r="E116" s="53"/>
      <c r="F116" s="53"/>
      <c r="G116" s="53"/>
      <c r="H116" s="53"/>
      <c r="I116" s="54"/>
    </row>
    <row r="117" spans="1:9" ht="15.75" customHeight="1" x14ac:dyDescent="0.2">
      <c r="A117" s="49" t="s">
        <v>4</v>
      </c>
      <c r="B117" s="50"/>
      <c r="C117" s="53" t="s">
        <v>73</v>
      </c>
      <c r="D117" s="53"/>
      <c r="E117" s="53"/>
      <c r="F117" s="53"/>
      <c r="G117" s="53"/>
      <c r="H117" s="53"/>
      <c r="I117" s="54"/>
    </row>
    <row r="118" spans="1:9" ht="30" customHeight="1" thickBot="1" x14ac:dyDescent="0.25">
      <c r="A118" s="74" t="s">
        <v>5</v>
      </c>
      <c r="B118" s="75"/>
      <c r="C118" s="72" t="s">
        <v>37</v>
      </c>
      <c r="D118" s="72"/>
      <c r="E118" s="72"/>
      <c r="F118" s="72"/>
      <c r="G118" s="72"/>
      <c r="H118" s="72"/>
      <c r="I118" s="73"/>
    </row>
    <row r="119" spans="1:9" ht="13.5" thickBot="1" x14ac:dyDescent="0.25">
      <c r="A119" s="2"/>
    </row>
    <row r="120" spans="1:9" ht="13.5" thickBot="1" x14ac:dyDescent="0.25">
      <c r="A120" s="59" t="s">
        <v>7</v>
      </c>
      <c r="B120" s="34" t="s">
        <v>8</v>
      </c>
      <c r="C120" s="59" t="s">
        <v>10</v>
      </c>
      <c r="D120" s="59" t="s">
        <v>11</v>
      </c>
      <c r="E120" s="59" t="s">
        <v>12</v>
      </c>
      <c r="F120" s="61" t="s">
        <v>13</v>
      </c>
      <c r="G120" s="62"/>
      <c r="H120" s="63"/>
      <c r="I120" s="59" t="s">
        <v>14</v>
      </c>
    </row>
    <row r="121" spans="1:9" ht="77.25" thickBot="1" x14ac:dyDescent="0.25">
      <c r="A121" s="60"/>
      <c r="B121" s="5" t="s">
        <v>9</v>
      </c>
      <c r="C121" s="60"/>
      <c r="D121" s="60"/>
      <c r="E121" s="60"/>
      <c r="F121" s="5" t="s">
        <v>15</v>
      </c>
      <c r="G121" s="5" t="s">
        <v>16</v>
      </c>
      <c r="H121" s="5" t="s">
        <v>17</v>
      </c>
      <c r="I121" s="60"/>
    </row>
    <row r="122" spans="1:9" ht="13.5" thickBot="1" x14ac:dyDescent="0.25">
      <c r="A122" s="4">
        <v>1</v>
      </c>
      <c r="B122" s="5">
        <v>2</v>
      </c>
      <c r="C122" s="5">
        <v>3</v>
      </c>
      <c r="D122" s="5">
        <v>4</v>
      </c>
      <c r="E122" s="5">
        <v>5</v>
      </c>
      <c r="F122" s="5">
        <v>6</v>
      </c>
      <c r="G122" s="5">
        <v>7</v>
      </c>
      <c r="H122" s="5">
        <v>8</v>
      </c>
      <c r="I122" s="5">
        <v>9</v>
      </c>
    </row>
    <row r="123" spans="1:9" ht="39" thickBot="1" x14ac:dyDescent="0.25">
      <c r="A123" s="7" t="s">
        <v>35</v>
      </c>
      <c r="B123" s="8" t="s">
        <v>21</v>
      </c>
      <c r="C123" s="3">
        <f>3+1</f>
        <v>4</v>
      </c>
      <c r="D123" s="3">
        <v>4</v>
      </c>
      <c r="E123" s="3">
        <f>19717.2+13118.5</f>
        <v>32835.699999999997</v>
      </c>
      <c r="F123" s="10"/>
      <c r="G123" s="10"/>
      <c r="H123" s="3"/>
      <c r="I123" s="3"/>
    </row>
    <row r="124" spans="1:9" x14ac:dyDescent="0.2">
      <c r="A124" s="19"/>
      <c r="B124" s="19"/>
      <c r="C124" s="33"/>
      <c r="D124" s="33"/>
      <c r="E124" s="33"/>
      <c r="F124" s="36"/>
      <c r="G124" s="36"/>
      <c r="H124" s="33"/>
      <c r="I124" s="33"/>
    </row>
    <row r="125" spans="1:9" ht="13.5" thickBot="1" x14ac:dyDescent="0.25">
      <c r="A125" s="14"/>
    </row>
    <row r="126" spans="1:9" ht="30.75" customHeight="1" x14ac:dyDescent="0.25">
      <c r="A126" s="45" t="s">
        <v>0</v>
      </c>
      <c r="B126" s="46"/>
      <c r="C126" s="47" t="s">
        <v>49</v>
      </c>
      <c r="D126" s="47"/>
      <c r="E126" s="47"/>
      <c r="F126" s="47"/>
      <c r="G126" s="47"/>
      <c r="H126" s="47"/>
      <c r="I126" s="48"/>
    </row>
    <row r="127" spans="1:9" ht="15.75" customHeight="1" x14ac:dyDescent="0.2">
      <c r="A127" s="49" t="s">
        <v>2</v>
      </c>
      <c r="B127" s="50"/>
      <c r="C127" s="51" t="s">
        <v>3</v>
      </c>
      <c r="D127" s="51"/>
      <c r="E127" s="51"/>
      <c r="F127" s="51"/>
      <c r="G127" s="51"/>
      <c r="H127" s="51"/>
      <c r="I127" s="52"/>
    </row>
    <row r="128" spans="1:9" ht="15.75" customHeight="1" x14ac:dyDescent="0.2">
      <c r="A128" s="49" t="s">
        <v>4</v>
      </c>
      <c r="B128" s="50"/>
      <c r="C128" s="53" t="s">
        <v>73</v>
      </c>
      <c r="D128" s="53"/>
      <c r="E128" s="53"/>
      <c r="F128" s="53"/>
      <c r="G128" s="53"/>
      <c r="H128" s="53"/>
      <c r="I128" s="54"/>
    </row>
    <row r="129" spans="1:10" ht="36" customHeight="1" thickBot="1" x14ac:dyDescent="0.25">
      <c r="A129" s="55" t="s">
        <v>5</v>
      </c>
      <c r="B129" s="56"/>
      <c r="C129" s="57" t="s">
        <v>37</v>
      </c>
      <c r="D129" s="57"/>
      <c r="E129" s="57"/>
      <c r="F129" s="57"/>
      <c r="G129" s="57"/>
      <c r="H129" s="57"/>
      <c r="I129" s="58"/>
    </row>
    <row r="130" spans="1:10" ht="13.5" thickBot="1" x14ac:dyDescent="0.25">
      <c r="A130" s="2"/>
    </row>
    <row r="131" spans="1:10" ht="13.5" customHeight="1" thickBot="1" x14ac:dyDescent="0.25">
      <c r="A131" s="59" t="s">
        <v>7</v>
      </c>
      <c r="B131" s="34" t="s">
        <v>8</v>
      </c>
      <c r="C131" s="37"/>
      <c r="D131" s="59" t="s">
        <v>11</v>
      </c>
      <c r="E131" s="59" t="s">
        <v>12</v>
      </c>
      <c r="F131" s="61" t="s">
        <v>13</v>
      </c>
      <c r="G131" s="62"/>
      <c r="H131" s="63"/>
      <c r="I131" s="59" t="s">
        <v>14</v>
      </c>
    </row>
    <row r="132" spans="1:10" ht="77.25" thickBot="1" x14ac:dyDescent="0.25">
      <c r="A132" s="60"/>
      <c r="B132" s="5" t="s">
        <v>9</v>
      </c>
      <c r="C132" s="38" t="s">
        <v>10</v>
      </c>
      <c r="D132" s="60"/>
      <c r="E132" s="60"/>
      <c r="F132" s="5" t="s">
        <v>15</v>
      </c>
      <c r="G132" s="5" t="s">
        <v>16</v>
      </c>
      <c r="H132" s="5" t="s">
        <v>17</v>
      </c>
      <c r="I132" s="60"/>
    </row>
    <row r="133" spans="1:10" ht="13.5" thickBot="1" x14ac:dyDescent="0.25">
      <c r="A133" s="4">
        <v>1</v>
      </c>
      <c r="B133" s="5">
        <v>2</v>
      </c>
      <c r="C133" s="25">
        <v>3</v>
      </c>
      <c r="D133" s="5">
        <v>4</v>
      </c>
      <c r="E133" s="5">
        <v>5</v>
      </c>
      <c r="F133" s="5">
        <v>6</v>
      </c>
      <c r="G133" s="5">
        <v>7</v>
      </c>
      <c r="H133" s="5">
        <v>8</v>
      </c>
      <c r="I133" s="5">
        <v>9</v>
      </c>
    </row>
    <row r="134" spans="1:10" ht="64.5" thickBot="1" x14ac:dyDescent="0.25">
      <c r="A134" s="7" t="s">
        <v>20</v>
      </c>
      <c r="B134" s="16" t="s">
        <v>50</v>
      </c>
      <c r="C134" s="26">
        <f>15+3+3+3+3</f>
        <v>27</v>
      </c>
      <c r="D134" s="26">
        <v>27</v>
      </c>
      <c r="E134" s="9">
        <f>127500+25500+25500+25500+25500</f>
        <v>229500</v>
      </c>
      <c r="F134" s="10"/>
      <c r="G134" s="10"/>
      <c r="H134" s="3"/>
      <c r="I134" s="3"/>
    </row>
    <row r="135" spans="1:10" ht="64.5" thickBot="1" x14ac:dyDescent="0.25">
      <c r="A135" s="7" t="s">
        <v>29</v>
      </c>
      <c r="B135" s="16" t="s">
        <v>51</v>
      </c>
      <c r="C135" s="26">
        <f>72+24+24+24</f>
        <v>144</v>
      </c>
      <c r="D135" s="26">
        <v>144</v>
      </c>
      <c r="E135" s="9">
        <f>730618.35+243539.45+243539.45+243539.45</f>
        <v>1461236.7</v>
      </c>
      <c r="F135" s="10"/>
      <c r="G135" s="10"/>
      <c r="H135" s="3"/>
      <c r="I135" s="3"/>
    </row>
    <row r="136" spans="1:10" ht="64.5" thickBot="1" x14ac:dyDescent="0.25">
      <c r="A136" s="7" t="s">
        <v>52</v>
      </c>
      <c r="B136" s="16" t="s">
        <v>53</v>
      </c>
      <c r="C136" s="26">
        <f>9+3+3+3</f>
        <v>18</v>
      </c>
      <c r="D136" s="26">
        <v>18</v>
      </c>
      <c r="E136" s="9">
        <f>46862.64+15620.88+15620.88+15620.88</f>
        <v>93725.28</v>
      </c>
      <c r="F136" s="10"/>
      <c r="G136" s="10"/>
      <c r="H136" s="3"/>
      <c r="I136" s="29"/>
      <c r="J136" s="28"/>
    </row>
    <row r="137" spans="1:10" x14ac:dyDescent="0.2">
      <c r="A137" s="19"/>
      <c r="B137" s="42"/>
      <c r="C137" s="43"/>
      <c r="D137" s="33"/>
      <c r="E137" s="33"/>
      <c r="F137" s="36"/>
      <c r="G137" s="36"/>
      <c r="H137" s="33"/>
      <c r="I137" s="33"/>
      <c r="J137" s="28"/>
    </row>
    <row r="138" spans="1:10" ht="13.5" thickBot="1" x14ac:dyDescent="0.25">
      <c r="A138" s="14"/>
    </row>
    <row r="139" spans="1:10" ht="30.75" customHeight="1" x14ac:dyDescent="0.25">
      <c r="A139" s="64" t="s">
        <v>0</v>
      </c>
      <c r="B139" s="65"/>
      <c r="C139" s="47" t="s">
        <v>65</v>
      </c>
      <c r="D139" s="47"/>
      <c r="E139" s="47"/>
      <c r="F139" s="47"/>
      <c r="G139" s="47"/>
      <c r="H139" s="47"/>
      <c r="I139" s="48"/>
    </row>
    <row r="140" spans="1:10" ht="15.75" customHeight="1" x14ac:dyDescent="0.2">
      <c r="A140" s="66" t="s">
        <v>2</v>
      </c>
      <c r="B140" s="67"/>
      <c r="C140" s="51" t="s">
        <v>3</v>
      </c>
      <c r="D140" s="51"/>
      <c r="E140" s="51"/>
      <c r="F140" s="51"/>
      <c r="G140" s="51"/>
      <c r="H140" s="51"/>
      <c r="I140" s="52"/>
    </row>
    <row r="141" spans="1:10" ht="15.75" customHeight="1" x14ac:dyDescent="0.2">
      <c r="A141" s="66" t="s">
        <v>4</v>
      </c>
      <c r="B141" s="67"/>
      <c r="C141" s="53" t="s">
        <v>73</v>
      </c>
      <c r="D141" s="53"/>
      <c r="E141" s="53"/>
      <c r="F141" s="53"/>
      <c r="G141" s="53"/>
      <c r="H141" s="53"/>
      <c r="I141" s="54"/>
    </row>
    <row r="142" spans="1:10" ht="26.25" customHeight="1" thickBot="1" x14ac:dyDescent="0.25">
      <c r="A142" s="55" t="s">
        <v>5</v>
      </c>
      <c r="B142" s="56"/>
      <c r="C142" s="57" t="s">
        <v>44</v>
      </c>
      <c r="D142" s="57"/>
      <c r="E142" s="57"/>
      <c r="F142" s="57"/>
      <c r="G142" s="57"/>
      <c r="H142" s="57"/>
      <c r="I142" s="58"/>
    </row>
    <row r="143" spans="1:10" ht="13.5" thickBot="1" x14ac:dyDescent="0.25">
      <c r="A143" s="2"/>
    </row>
    <row r="144" spans="1:10" ht="13.5" thickBot="1" x14ac:dyDescent="0.25">
      <c r="A144" s="59" t="s">
        <v>7</v>
      </c>
      <c r="B144" s="34" t="s">
        <v>8</v>
      </c>
      <c r="C144" s="59" t="s">
        <v>10</v>
      </c>
      <c r="D144" s="59" t="s">
        <v>11</v>
      </c>
      <c r="E144" s="59" t="s">
        <v>12</v>
      </c>
      <c r="F144" s="61" t="s">
        <v>13</v>
      </c>
      <c r="G144" s="62"/>
      <c r="H144" s="63"/>
      <c r="I144" s="59" t="s">
        <v>14</v>
      </c>
    </row>
    <row r="145" spans="1:9" ht="77.25" thickBot="1" x14ac:dyDescent="0.25">
      <c r="A145" s="60"/>
      <c r="B145" s="5" t="s">
        <v>9</v>
      </c>
      <c r="C145" s="60"/>
      <c r="D145" s="60"/>
      <c r="E145" s="60"/>
      <c r="F145" s="5" t="s">
        <v>15</v>
      </c>
      <c r="G145" s="5" t="s">
        <v>16</v>
      </c>
      <c r="H145" s="5" t="s">
        <v>17</v>
      </c>
      <c r="I145" s="60"/>
    </row>
    <row r="146" spans="1:9" ht="13.5" thickBot="1" x14ac:dyDescent="0.25">
      <c r="A146" s="4">
        <v>1</v>
      </c>
      <c r="B146" s="5">
        <v>2</v>
      </c>
      <c r="C146" s="5">
        <v>3</v>
      </c>
      <c r="D146" s="5">
        <v>4</v>
      </c>
      <c r="E146" s="5">
        <v>5</v>
      </c>
      <c r="F146" s="5">
        <v>6</v>
      </c>
      <c r="G146" s="5">
        <v>7</v>
      </c>
      <c r="H146" s="5">
        <v>8</v>
      </c>
      <c r="I146" s="5">
        <v>9</v>
      </c>
    </row>
    <row r="147" spans="1:9" ht="26.25" thickBot="1" x14ac:dyDescent="0.25">
      <c r="A147" s="7" t="s">
        <v>29</v>
      </c>
      <c r="B147" s="8" t="s">
        <v>45</v>
      </c>
      <c r="C147" s="3">
        <v>6</v>
      </c>
      <c r="D147" s="3">
        <v>6</v>
      </c>
      <c r="E147" s="9">
        <f>12800+6400</f>
        <v>19200</v>
      </c>
      <c r="F147" s="10"/>
      <c r="G147" s="10"/>
      <c r="H147" s="3"/>
      <c r="I147" s="3"/>
    </row>
    <row r="148" spans="1:9" x14ac:dyDescent="0.2">
      <c r="A148" s="19"/>
      <c r="B148" s="19"/>
      <c r="C148" s="33"/>
      <c r="D148" s="33"/>
      <c r="E148" s="40"/>
      <c r="F148" s="36"/>
      <c r="G148" s="36"/>
      <c r="H148" s="33"/>
      <c r="I148" s="33"/>
    </row>
    <row r="149" spans="1:9" ht="13.5" thickBot="1" x14ac:dyDescent="0.25">
      <c r="A149" s="14"/>
    </row>
    <row r="150" spans="1:9" ht="30.75" customHeight="1" x14ac:dyDescent="0.25">
      <c r="A150" s="45" t="s">
        <v>0</v>
      </c>
      <c r="B150" s="46"/>
      <c r="C150" s="47" t="s">
        <v>46</v>
      </c>
      <c r="D150" s="47"/>
      <c r="E150" s="47"/>
      <c r="F150" s="47"/>
      <c r="G150" s="47"/>
      <c r="H150" s="47"/>
      <c r="I150" s="48"/>
    </row>
    <row r="151" spans="1:9" ht="15.75" customHeight="1" x14ac:dyDescent="0.2">
      <c r="A151" s="49" t="s">
        <v>2</v>
      </c>
      <c r="B151" s="50"/>
      <c r="C151" s="51" t="s">
        <v>3</v>
      </c>
      <c r="D151" s="51"/>
      <c r="E151" s="51"/>
      <c r="F151" s="51"/>
      <c r="G151" s="51"/>
      <c r="H151" s="51"/>
      <c r="I151" s="52"/>
    </row>
    <row r="152" spans="1:9" ht="15.75" customHeight="1" x14ac:dyDescent="0.2">
      <c r="A152" s="49" t="s">
        <v>4</v>
      </c>
      <c r="B152" s="50"/>
      <c r="C152" s="53" t="s">
        <v>73</v>
      </c>
      <c r="D152" s="53"/>
      <c r="E152" s="53"/>
      <c r="F152" s="53"/>
      <c r="G152" s="53"/>
      <c r="H152" s="53"/>
      <c r="I152" s="54"/>
    </row>
    <row r="153" spans="1:9" ht="36" customHeight="1" thickBot="1" x14ac:dyDescent="0.25">
      <c r="A153" s="55" t="s">
        <v>5</v>
      </c>
      <c r="B153" s="56"/>
      <c r="C153" s="57" t="s">
        <v>44</v>
      </c>
      <c r="D153" s="57"/>
      <c r="E153" s="57"/>
      <c r="F153" s="57"/>
      <c r="G153" s="57"/>
      <c r="H153" s="57"/>
      <c r="I153" s="58"/>
    </row>
    <row r="154" spans="1:9" ht="13.5" thickBot="1" x14ac:dyDescent="0.25">
      <c r="A154" s="2"/>
    </row>
    <row r="155" spans="1:9" ht="13.5" thickBot="1" x14ac:dyDescent="0.25">
      <c r="A155" s="59" t="s">
        <v>7</v>
      </c>
      <c r="B155" s="34" t="s">
        <v>8</v>
      </c>
      <c r="C155" s="59" t="s">
        <v>10</v>
      </c>
      <c r="D155" s="59" t="s">
        <v>11</v>
      </c>
      <c r="E155" s="59" t="s">
        <v>12</v>
      </c>
      <c r="F155" s="61" t="s">
        <v>13</v>
      </c>
      <c r="G155" s="62"/>
      <c r="H155" s="63"/>
      <c r="I155" s="59" t="s">
        <v>14</v>
      </c>
    </row>
    <row r="156" spans="1:9" ht="77.25" thickBot="1" x14ac:dyDescent="0.25">
      <c r="A156" s="60"/>
      <c r="B156" s="5" t="s">
        <v>9</v>
      </c>
      <c r="C156" s="60"/>
      <c r="D156" s="60"/>
      <c r="E156" s="60"/>
      <c r="F156" s="5" t="s">
        <v>15</v>
      </c>
      <c r="G156" s="5" t="s">
        <v>16</v>
      </c>
      <c r="H156" s="5" t="s">
        <v>17</v>
      </c>
      <c r="I156" s="60"/>
    </row>
    <row r="157" spans="1:9" ht="13.5" thickBot="1" x14ac:dyDescent="0.25">
      <c r="A157" s="4">
        <v>1</v>
      </c>
      <c r="B157" s="5">
        <v>2</v>
      </c>
      <c r="C157" s="5">
        <v>3</v>
      </c>
      <c r="D157" s="5">
        <v>4</v>
      </c>
      <c r="E157" s="5">
        <v>5</v>
      </c>
      <c r="F157" s="5">
        <v>6</v>
      </c>
      <c r="G157" s="5">
        <v>7</v>
      </c>
      <c r="H157" s="5">
        <v>8</v>
      </c>
      <c r="I157" s="5">
        <v>9</v>
      </c>
    </row>
    <row r="158" spans="1:9" ht="26.25" thickBot="1" x14ac:dyDescent="0.25">
      <c r="A158" s="7" t="s">
        <v>29</v>
      </c>
      <c r="B158" s="8" t="s">
        <v>45</v>
      </c>
      <c r="C158" s="3">
        <f>19+10</f>
        <v>29</v>
      </c>
      <c r="D158" s="3">
        <v>29</v>
      </c>
      <c r="E158" s="9">
        <f>18591.88+9670.08</f>
        <v>28261.96</v>
      </c>
      <c r="F158" s="10"/>
      <c r="G158" s="10"/>
      <c r="H158" s="3"/>
      <c r="I158" s="3"/>
    </row>
    <row r="159" spans="1:9" x14ac:dyDescent="0.2">
      <c r="A159" s="19"/>
      <c r="B159" s="19"/>
      <c r="C159" s="33"/>
      <c r="D159" s="33"/>
      <c r="E159" s="33"/>
      <c r="F159" s="36"/>
      <c r="G159" s="36"/>
      <c r="H159" s="33"/>
      <c r="I159" s="33"/>
    </row>
    <row r="160" spans="1:9" ht="13.5" thickBot="1" x14ac:dyDescent="0.25">
      <c r="A160" s="14"/>
    </row>
    <row r="161" spans="1:9" ht="30.75" customHeight="1" x14ac:dyDescent="0.25">
      <c r="A161" s="45" t="s">
        <v>0</v>
      </c>
      <c r="B161" s="46"/>
      <c r="C161" s="47" t="s">
        <v>47</v>
      </c>
      <c r="D161" s="47"/>
      <c r="E161" s="47"/>
      <c r="F161" s="47"/>
      <c r="G161" s="47"/>
      <c r="H161" s="47"/>
      <c r="I161" s="48"/>
    </row>
    <row r="162" spans="1:9" ht="15.75" customHeight="1" x14ac:dyDescent="0.2">
      <c r="A162" s="49" t="s">
        <v>2</v>
      </c>
      <c r="B162" s="50"/>
      <c r="C162" s="51" t="s">
        <v>3</v>
      </c>
      <c r="D162" s="51"/>
      <c r="E162" s="51"/>
      <c r="F162" s="51"/>
      <c r="G162" s="51"/>
      <c r="H162" s="51"/>
      <c r="I162" s="52"/>
    </row>
    <row r="163" spans="1:9" ht="15.75" customHeight="1" x14ac:dyDescent="0.2">
      <c r="A163" s="49" t="s">
        <v>4</v>
      </c>
      <c r="B163" s="50"/>
      <c r="C163" s="53" t="s">
        <v>73</v>
      </c>
      <c r="D163" s="53"/>
      <c r="E163" s="53"/>
      <c r="F163" s="53"/>
      <c r="G163" s="53"/>
      <c r="H163" s="53"/>
      <c r="I163" s="54"/>
    </row>
    <row r="164" spans="1:9" ht="36" customHeight="1" thickBot="1" x14ac:dyDescent="0.25">
      <c r="A164" s="55" t="s">
        <v>5</v>
      </c>
      <c r="B164" s="56"/>
      <c r="C164" s="57" t="s">
        <v>44</v>
      </c>
      <c r="D164" s="57"/>
      <c r="E164" s="57"/>
      <c r="F164" s="57"/>
      <c r="G164" s="57"/>
      <c r="H164" s="57"/>
      <c r="I164" s="58"/>
    </row>
    <row r="165" spans="1:9" ht="13.5" thickBot="1" x14ac:dyDescent="0.25">
      <c r="A165" s="14"/>
    </row>
    <row r="166" spans="1:9" ht="13.5" thickBot="1" x14ac:dyDescent="0.25">
      <c r="A166" s="59" t="s">
        <v>7</v>
      </c>
      <c r="B166" s="34" t="s">
        <v>8</v>
      </c>
      <c r="C166" s="59" t="s">
        <v>10</v>
      </c>
      <c r="D166" s="59" t="s">
        <v>11</v>
      </c>
      <c r="E166" s="59" t="s">
        <v>12</v>
      </c>
      <c r="F166" s="61" t="s">
        <v>13</v>
      </c>
      <c r="G166" s="62"/>
      <c r="H166" s="63"/>
      <c r="I166" s="59" t="s">
        <v>14</v>
      </c>
    </row>
    <row r="167" spans="1:9" ht="77.25" thickBot="1" x14ac:dyDescent="0.25">
      <c r="A167" s="60"/>
      <c r="B167" s="5" t="s">
        <v>9</v>
      </c>
      <c r="C167" s="60"/>
      <c r="D167" s="60"/>
      <c r="E167" s="60"/>
      <c r="F167" s="5" t="s">
        <v>15</v>
      </c>
      <c r="G167" s="5" t="s">
        <v>16</v>
      </c>
      <c r="H167" s="5" t="s">
        <v>17</v>
      </c>
      <c r="I167" s="60"/>
    </row>
    <row r="168" spans="1:9" ht="13.5" thickBot="1" x14ac:dyDescent="0.25">
      <c r="A168" s="4">
        <v>1</v>
      </c>
      <c r="B168" s="5">
        <v>2</v>
      </c>
      <c r="C168" s="5">
        <v>3</v>
      </c>
      <c r="D168" s="5">
        <v>4</v>
      </c>
      <c r="E168" s="5">
        <v>5</v>
      </c>
      <c r="F168" s="5">
        <v>6</v>
      </c>
      <c r="G168" s="5">
        <v>7</v>
      </c>
      <c r="H168" s="5">
        <v>8</v>
      </c>
      <c r="I168" s="5">
        <v>9</v>
      </c>
    </row>
    <row r="169" spans="1:9" ht="39" thickBot="1" x14ac:dyDescent="0.25">
      <c r="A169" s="7" t="s">
        <v>32</v>
      </c>
      <c r="B169" s="8" t="s">
        <v>48</v>
      </c>
      <c r="C169" s="3">
        <v>1</v>
      </c>
      <c r="D169" s="3">
        <v>1</v>
      </c>
      <c r="E169" s="9">
        <v>36449</v>
      </c>
      <c r="F169" s="10"/>
      <c r="G169" s="10"/>
      <c r="H169" s="3"/>
      <c r="I169" s="3"/>
    </row>
    <row r="170" spans="1:9" ht="13.5" thickBot="1" x14ac:dyDescent="0.25">
      <c r="A170" s="19"/>
      <c r="B170" s="19"/>
      <c r="C170" s="33"/>
      <c r="D170" s="33"/>
      <c r="E170" s="40"/>
      <c r="F170" s="36"/>
      <c r="G170" s="36"/>
      <c r="H170" s="33"/>
      <c r="I170" s="33"/>
    </row>
    <row r="171" spans="1:9" ht="30.75" customHeight="1" x14ac:dyDescent="0.25">
      <c r="A171" s="45" t="s">
        <v>0</v>
      </c>
      <c r="B171" s="46"/>
      <c r="C171" s="47" t="s">
        <v>72</v>
      </c>
      <c r="D171" s="47"/>
      <c r="E171" s="47"/>
      <c r="F171" s="47"/>
      <c r="G171" s="47"/>
      <c r="H171" s="47"/>
      <c r="I171" s="48"/>
    </row>
    <row r="172" spans="1:9" ht="15.75" customHeight="1" x14ac:dyDescent="0.2">
      <c r="A172" s="49" t="s">
        <v>2</v>
      </c>
      <c r="B172" s="50"/>
      <c r="C172" s="51" t="s">
        <v>3</v>
      </c>
      <c r="D172" s="51"/>
      <c r="E172" s="51"/>
      <c r="F172" s="51"/>
      <c r="G172" s="51"/>
      <c r="H172" s="51"/>
      <c r="I172" s="52"/>
    </row>
    <row r="173" spans="1:9" ht="15.75" customHeight="1" x14ac:dyDescent="0.2">
      <c r="A173" s="49" t="s">
        <v>4</v>
      </c>
      <c r="B173" s="50"/>
      <c r="C173" s="53" t="s">
        <v>73</v>
      </c>
      <c r="D173" s="53"/>
      <c r="E173" s="53"/>
      <c r="F173" s="53"/>
      <c r="G173" s="53"/>
      <c r="H173" s="53"/>
      <c r="I173" s="54"/>
    </row>
    <row r="174" spans="1:9" ht="36" customHeight="1" thickBot="1" x14ac:dyDescent="0.25">
      <c r="A174" s="55" t="s">
        <v>5</v>
      </c>
      <c r="B174" s="56"/>
      <c r="C174" s="57" t="s">
        <v>44</v>
      </c>
      <c r="D174" s="57"/>
      <c r="E174" s="57"/>
      <c r="F174" s="57"/>
      <c r="G174" s="57"/>
      <c r="H174" s="57"/>
      <c r="I174" s="58"/>
    </row>
    <row r="175" spans="1:9" ht="13.5" thickBot="1" x14ac:dyDescent="0.25">
      <c r="A175" s="2"/>
    </row>
    <row r="176" spans="1:9" ht="13.5" thickBot="1" x14ac:dyDescent="0.25">
      <c r="A176" s="59" t="s">
        <v>7</v>
      </c>
      <c r="B176" s="34" t="s">
        <v>8</v>
      </c>
      <c r="C176" s="59" t="s">
        <v>10</v>
      </c>
      <c r="D176" s="59" t="s">
        <v>11</v>
      </c>
      <c r="E176" s="59" t="s">
        <v>12</v>
      </c>
      <c r="F176" s="61" t="s">
        <v>13</v>
      </c>
      <c r="G176" s="62"/>
      <c r="H176" s="63"/>
      <c r="I176" s="59" t="s">
        <v>14</v>
      </c>
    </row>
    <row r="177" spans="1:10" ht="77.25" thickBot="1" x14ac:dyDescent="0.25">
      <c r="A177" s="60"/>
      <c r="B177" s="5" t="s">
        <v>9</v>
      </c>
      <c r="C177" s="60"/>
      <c r="D177" s="60"/>
      <c r="E177" s="60"/>
      <c r="F177" s="5" t="s">
        <v>15</v>
      </c>
      <c r="G177" s="5" t="s">
        <v>16</v>
      </c>
      <c r="H177" s="5" t="s">
        <v>17</v>
      </c>
      <c r="I177" s="60"/>
    </row>
    <row r="178" spans="1:10" ht="13.5" thickBot="1" x14ac:dyDescent="0.25">
      <c r="A178" s="44">
        <v>1</v>
      </c>
      <c r="B178" s="5">
        <v>2</v>
      </c>
      <c r="C178" s="5">
        <v>3</v>
      </c>
      <c r="D178" s="5">
        <v>4</v>
      </c>
      <c r="E178" s="5">
        <v>5</v>
      </c>
      <c r="F178" s="5">
        <v>6</v>
      </c>
      <c r="G178" s="5">
        <v>7</v>
      </c>
      <c r="H178" s="5">
        <v>8</v>
      </c>
      <c r="I178" s="5">
        <v>9</v>
      </c>
    </row>
    <row r="179" spans="1:10" ht="26.25" thickBot="1" x14ac:dyDescent="0.25">
      <c r="A179" s="7" t="s">
        <v>29</v>
      </c>
      <c r="B179" s="8" t="s">
        <v>45</v>
      </c>
      <c r="C179" s="15">
        <v>7</v>
      </c>
      <c r="D179" s="15">
        <v>7</v>
      </c>
      <c r="E179" s="9">
        <v>23461.279999999999</v>
      </c>
      <c r="F179" s="10"/>
      <c r="G179" s="10"/>
      <c r="H179" s="15"/>
      <c r="I179" s="15"/>
    </row>
    <row r="180" spans="1:10" ht="13.5" thickBot="1" x14ac:dyDescent="0.25">
      <c r="A180" s="92"/>
      <c r="B180" s="92"/>
      <c r="C180" s="92"/>
      <c r="D180" s="94"/>
      <c r="E180" s="94"/>
      <c r="F180" s="94"/>
      <c r="G180" s="94"/>
      <c r="H180" s="94"/>
      <c r="I180" s="94"/>
      <c r="J180" s="95"/>
    </row>
    <row r="181" spans="1:10" ht="30.75" customHeight="1" x14ac:dyDescent="0.25">
      <c r="A181" s="64" t="s">
        <v>0</v>
      </c>
      <c r="B181" s="65"/>
      <c r="C181" s="47" t="s">
        <v>64</v>
      </c>
      <c r="D181" s="47"/>
      <c r="E181" s="47"/>
      <c r="F181" s="47"/>
      <c r="G181" s="47"/>
      <c r="H181" s="47"/>
      <c r="I181" s="48"/>
    </row>
    <row r="182" spans="1:10" ht="15.75" customHeight="1" x14ac:dyDescent="0.2">
      <c r="A182" s="66" t="s">
        <v>2</v>
      </c>
      <c r="B182" s="67"/>
      <c r="C182" s="51" t="s">
        <v>3</v>
      </c>
      <c r="D182" s="51"/>
      <c r="E182" s="51"/>
      <c r="F182" s="51"/>
      <c r="G182" s="51"/>
      <c r="H182" s="51"/>
      <c r="I182" s="52"/>
    </row>
    <row r="183" spans="1:10" ht="15.75" customHeight="1" x14ac:dyDescent="0.2">
      <c r="A183" s="66" t="s">
        <v>4</v>
      </c>
      <c r="B183" s="67"/>
      <c r="C183" s="53" t="s">
        <v>73</v>
      </c>
      <c r="D183" s="53"/>
      <c r="E183" s="53"/>
      <c r="F183" s="53"/>
      <c r="G183" s="53"/>
      <c r="H183" s="53"/>
      <c r="I183" s="54"/>
    </row>
    <row r="184" spans="1:10" ht="35.25" customHeight="1" thickBot="1" x14ac:dyDescent="0.25">
      <c r="A184" s="55" t="s">
        <v>5</v>
      </c>
      <c r="B184" s="56"/>
      <c r="C184" s="57" t="s">
        <v>43</v>
      </c>
      <c r="D184" s="57"/>
      <c r="E184" s="57"/>
      <c r="F184" s="57"/>
      <c r="G184" s="57"/>
      <c r="H184" s="57"/>
      <c r="I184" s="58"/>
    </row>
    <row r="185" spans="1:10" ht="13.5" thickBot="1" x14ac:dyDescent="0.25">
      <c r="A185" s="2"/>
    </row>
    <row r="186" spans="1:10" ht="13.5" thickBot="1" x14ac:dyDescent="0.25">
      <c r="A186" s="59" t="s">
        <v>7</v>
      </c>
      <c r="B186" s="34" t="s">
        <v>8</v>
      </c>
      <c r="C186" s="59" t="s">
        <v>10</v>
      </c>
      <c r="D186" s="59" t="s">
        <v>11</v>
      </c>
      <c r="E186" s="59" t="s">
        <v>12</v>
      </c>
      <c r="F186" s="61" t="s">
        <v>13</v>
      </c>
      <c r="G186" s="62"/>
      <c r="H186" s="63"/>
      <c r="I186" s="59" t="s">
        <v>14</v>
      </c>
    </row>
    <row r="187" spans="1:10" ht="77.25" thickBot="1" x14ac:dyDescent="0.25">
      <c r="A187" s="60"/>
      <c r="B187" s="5" t="s">
        <v>9</v>
      </c>
      <c r="C187" s="60"/>
      <c r="D187" s="60"/>
      <c r="E187" s="60"/>
      <c r="F187" s="5" t="s">
        <v>15</v>
      </c>
      <c r="G187" s="5" t="s">
        <v>16</v>
      </c>
      <c r="H187" s="5" t="s">
        <v>17</v>
      </c>
      <c r="I187" s="60"/>
    </row>
    <row r="188" spans="1:10" ht="13.5" thickBot="1" x14ac:dyDescent="0.25">
      <c r="A188" s="4">
        <v>1</v>
      </c>
      <c r="B188" s="5">
        <v>2</v>
      </c>
      <c r="C188" s="5">
        <v>3</v>
      </c>
      <c r="D188" s="5">
        <v>4</v>
      </c>
      <c r="E188" s="5">
        <v>5</v>
      </c>
      <c r="F188" s="5">
        <v>6</v>
      </c>
      <c r="G188" s="5">
        <v>7</v>
      </c>
      <c r="H188" s="5">
        <v>8</v>
      </c>
      <c r="I188" s="5">
        <v>9</v>
      </c>
    </row>
    <row r="189" spans="1:10" ht="26.25" thickBot="1" x14ac:dyDescent="0.25">
      <c r="A189" s="7" t="s">
        <v>34</v>
      </c>
      <c r="B189" s="8" t="s">
        <v>33</v>
      </c>
      <c r="C189" s="3">
        <v>1</v>
      </c>
      <c r="D189" s="3">
        <v>1</v>
      </c>
      <c r="E189" s="3">
        <v>17046.34</v>
      </c>
      <c r="F189" s="10"/>
      <c r="G189" s="10"/>
      <c r="H189" s="3"/>
      <c r="I189" s="3"/>
    </row>
    <row r="190" spans="1:10" ht="13.5" thickBot="1" x14ac:dyDescent="0.25">
      <c r="A190" s="39"/>
      <c r="B190" s="19"/>
      <c r="C190" s="33"/>
      <c r="D190" s="33"/>
      <c r="E190" s="33"/>
      <c r="F190" s="36"/>
      <c r="G190" s="36"/>
      <c r="H190" s="33"/>
      <c r="I190" s="13"/>
    </row>
    <row r="191" spans="1:10" ht="47.25" customHeight="1" x14ac:dyDescent="0.25">
      <c r="A191" s="64" t="s">
        <v>0</v>
      </c>
      <c r="B191" s="65"/>
      <c r="C191" s="47" t="s">
        <v>69</v>
      </c>
      <c r="D191" s="47"/>
      <c r="E191" s="47"/>
      <c r="F191" s="47"/>
      <c r="G191" s="47"/>
      <c r="H191" s="47"/>
      <c r="I191" s="48"/>
    </row>
    <row r="192" spans="1:10" ht="15.75" customHeight="1" x14ac:dyDescent="0.2">
      <c r="A192" s="66" t="s">
        <v>2</v>
      </c>
      <c r="B192" s="67"/>
      <c r="C192" s="51" t="s">
        <v>3</v>
      </c>
      <c r="D192" s="51"/>
      <c r="E192" s="51"/>
      <c r="F192" s="51"/>
      <c r="G192" s="51"/>
      <c r="H192" s="51"/>
      <c r="I192" s="52"/>
    </row>
    <row r="193" spans="1:10" ht="15.75" customHeight="1" x14ac:dyDescent="0.2">
      <c r="A193" s="66" t="s">
        <v>4</v>
      </c>
      <c r="B193" s="67"/>
      <c r="C193" s="53" t="s">
        <v>73</v>
      </c>
      <c r="D193" s="53"/>
      <c r="E193" s="53"/>
      <c r="F193" s="53"/>
      <c r="G193" s="53"/>
      <c r="H193" s="53"/>
      <c r="I193" s="54"/>
    </row>
    <row r="194" spans="1:10" ht="26.25" customHeight="1" thickBot="1" x14ac:dyDescent="0.25">
      <c r="A194" s="55" t="s">
        <v>5</v>
      </c>
      <c r="B194" s="56"/>
      <c r="C194" s="57" t="s">
        <v>70</v>
      </c>
      <c r="D194" s="57"/>
      <c r="E194" s="57"/>
      <c r="F194" s="57"/>
      <c r="G194" s="57"/>
      <c r="H194" s="57"/>
      <c r="I194" s="58"/>
    </row>
    <row r="195" spans="1:10" ht="13.5" thickBot="1" x14ac:dyDescent="0.25">
      <c r="A195" s="2"/>
    </row>
    <row r="196" spans="1:10" ht="13.5" thickBot="1" x14ac:dyDescent="0.25">
      <c r="A196" s="59" t="s">
        <v>7</v>
      </c>
      <c r="B196" s="34" t="s">
        <v>8</v>
      </c>
      <c r="C196" s="59" t="s">
        <v>10</v>
      </c>
      <c r="D196" s="59" t="s">
        <v>11</v>
      </c>
      <c r="E196" s="59" t="s">
        <v>12</v>
      </c>
      <c r="F196" s="61" t="s">
        <v>13</v>
      </c>
      <c r="G196" s="62"/>
      <c r="H196" s="63"/>
      <c r="I196" s="59" t="s">
        <v>14</v>
      </c>
    </row>
    <row r="197" spans="1:10" ht="77.25" thickBot="1" x14ac:dyDescent="0.25">
      <c r="A197" s="60"/>
      <c r="B197" s="5" t="s">
        <v>9</v>
      </c>
      <c r="C197" s="60"/>
      <c r="D197" s="60"/>
      <c r="E197" s="60"/>
      <c r="F197" s="5" t="s">
        <v>15</v>
      </c>
      <c r="G197" s="5" t="s">
        <v>16</v>
      </c>
      <c r="H197" s="5" t="s">
        <v>17</v>
      </c>
      <c r="I197" s="60"/>
    </row>
    <row r="198" spans="1:10" ht="13.5" thickBot="1" x14ac:dyDescent="0.25">
      <c r="A198" s="44">
        <v>1</v>
      </c>
      <c r="B198" s="5">
        <v>2</v>
      </c>
      <c r="C198" s="5">
        <v>3</v>
      </c>
      <c r="D198" s="5">
        <v>4</v>
      </c>
      <c r="E198" s="5">
        <v>5</v>
      </c>
      <c r="F198" s="5">
        <v>6</v>
      </c>
      <c r="G198" s="5">
        <v>7</v>
      </c>
      <c r="H198" s="5">
        <v>8</v>
      </c>
      <c r="I198" s="5">
        <v>9</v>
      </c>
    </row>
    <row r="199" spans="1:10" ht="41.25" customHeight="1" thickBot="1" x14ac:dyDescent="0.25">
      <c r="A199" s="7" t="s">
        <v>20</v>
      </c>
      <c r="B199" s="8" t="s">
        <v>21</v>
      </c>
      <c r="C199" s="22">
        <f>1+1</f>
        <v>2</v>
      </c>
      <c r="D199" s="22">
        <v>2</v>
      </c>
      <c r="E199" s="9">
        <f>17000+13600</f>
        <v>30600</v>
      </c>
      <c r="F199" s="15"/>
      <c r="G199" s="10"/>
      <c r="H199" s="10"/>
      <c r="I199" s="10"/>
    </row>
    <row r="200" spans="1:10" ht="40.5" customHeight="1" thickBot="1" x14ac:dyDescent="0.25">
      <c r="A200" s="7" t="s">
        <v>22</v>
      </c>
      <c r="B200" s="8" t="s">
        <v>21</v>
      </c>
      <c r="C200" s="22">
        <f>1+1</f>
        <v>2</v>
      </c>
      <c r="D200" s="22">
        <v>2</v>
      </c>
      <c r="E200" s="9">
        <f>18000+18000</f>
        <v>36000</v>
      </c>
      <c r="F200" s="15"/>
      <c r="G200" s="10"/>
      <c r="H200" s="10"/>
      <c r="I200" s="10"/>
    </row>
    <row r="201" spans="1:10" ht="26.25" thickBot="1" x14ac:dyDescent="0.25">
      <c r="A201" s="7" t="s">
        <v>29</v>
      </c>
      <c r="B201" s="8" t="s">
        <v>45</v>
      </c>
      <c r="C201" s="15">
        <f>8+9</f>
        <v>17</v>
      </c>
      <c r="D201" s="15">
        <v>17</v>
      </c>
      <c r="E201" s="9">
        <f>111868.55+111790.35</f>
        <v>223658.90000000002</v>
      </c>
      <c r="F201" s="10"/>
      <c r="G201" s="10"/>
      <c r="H201" s="15"/>
      <c r="I201" s="15"/>
    </row>
    <row r="202" spans="1:10" ht="26.25" thickBot="1" x14ac:dyDescent="0.25">
      <c r="A202" s="7" t="s">
        <v>32</v>
      </c>
      <c r="B202" s="8" t="s">
        <v>71</v>
      </c>
      <c r="C202" s="15">
        <f>1+1</f>
        <v>2</v>
      </c>
      <c r="D202" s="15">
        <v>2</v>
      </c>
      <c r="E202" s="9">
        <f>5695.2+5695.2</f>
        <v>11390.4</v>
      </c>
      <c r="F202" s="10"/>
      <c r="G202" s="10"/>
      <c r="H202" s="15"/>
      <c r="I202" s="15"/>
    </row>
    <row r="203" spans="1:10" ht="8.25" customHeight="1" x14ac:dyDescent="0.2">
      <c r="A203" s="19"/>
      <c r="B203" s="19"/>
      <c r="C203" s="33"/>
      <c r="D203" s="33"/>
      <c r="E203" s="40"/>
      <c r="F203" s="36"/>
      <c r="G203" s="36"/>
      <c r="H203" s="33"/>
      <c r="I203" s="33"/>
    </row>
    <row r="204" spans="1:10" ht="31.5" customHeight="1" x14ac:dyDescent="0.2">
      <c r="A204" s="93" t="s">
        <v>74</v>
      </c>
      <c r="B204" s="93"/>
      <c r="C204" s="93"/>
      <c r="D204" s="93" t="s">
        <v>75</v>
      </c>
      <c r="E204" s="93"/>
      <c r="F204" s="93"/>
      <c r="G204" s="93"/>
      <c r="H204" s="93"/>
      <c r="I204" s="93"/>
      <c r="J204" s="93"/>
    </row>
    <row r="205" spans="1:10" x14ac:dyDescent="0.2">
      <c r="A205" s="85"/>
      <c r="B205" s="85"/>
      <c r="C205" s="85"/>
      <c r="D205" s="86" t="s">
        <v>54</v>
      </c>
      <c r="E205" s="86"/>
      <c r="F205" s="86"/>
      <c r="G205" s="86"/>
      <c r="H205" s="86"/>
      <c r="I205" s="86"/>
      <c r="J205" s="86"/>
    </row>
    <row r="206" spans="1:10" x14ac:dyDescent="0.2">
      <c r="A206" s="23" t="s">
        <v>55</v>
      </c>
      <c r="B206" s="23"/>
      <c r="C206" s="23"/>
    </row>
    <row r="207" spans="1:10" x14ac:dyDescent="0.2">
      <c r="A207" s="68" t="s">
        <v>56</v>
      </c>
      <c r="B207" s="68"/>
    </row>
    <row r="208" spans="1:10" s="24" customFormat="1" ht="26.25" customHeight="1" x14ac:dyDescent="0.2">
      <c r="A208" s="69" t="s">
        <v>57</v>
      </c>
      <c r="B208" s="69"/>
      <c r="C208" s="69"/>
      <c r="D208" s="69"/>
      <c r="E208" s="69"/>
      <c r="F208" s="69"/>
      <c r="G208" s="69"/>
      <c r="H208" s="69"/>
      <c r="I208" s="69"/>
    </row>
    <row r="209" spans="1:1" ht="15.75" customHeight="1" x14ac:dyDescent="0.2">
      <c r="A209" s="27" t="s">
        <v>66</v>
      </c>
    </row>
    <row r="210" spans="1:1" x14ac:dyDescent="0.2">
      <c r="A210" s="2"/>
    </row>
  </sheetData>
  <mergeCells count="232">
    <mergeCell ref="A52:B52"/>
    <mergeCell ref="C52:I52"/>
    <mergeCell ref="A90:B90"/>
    <mergeCell ref="C90:I90"/>
    <mergeCell ref="A92:A93"/>
    <mergeCell ref="C92:C93"/>
    <mergeCell ref="D92:D93"/>
    <mergeCell ref="E92:E93"/>
    <mergeCell ref="A104:B104"/>
    <mergeCell ref="C104:I104"/>
    <mergeCell ref="A101:B101"/>
    <mergeCell ref="C101:I101"/>
    <mergeCell ref="A102:B102"/>
    <mergeCell ref="C102:I102"/>
    <mergeCell ref="A103:B103"/>
    <mergeCell ref="C103:I103"/>
    <mergeCell ref="A87:B87"/>
    <mergeCell ref="C87:I87"/>
    <mergeCell ref="A88:B88"/>
    <mergeCell ref="C88:I88"/>
    <mergeCell ref="A89:B89"/>
    <mergeCell ref="C89:I89"/>
    <mergeCell ref="A75:B75"/>
    <mergeCell ref="C75:I75"/>
    <mergeCell ref="A21:B21"/>
    <mergeCell ref="C21:I21"/>
    <mergeCell ref="A34:B34"/>
    <mergeCell ref="C34:I34"/>
    <mergeCell ref="A35:B35"/>
    <mergeCell ref="C35:I35"/>
    <mergeCell ref="A39:A40"/>
    <mergeCell ref="C39:C40"/>
    <mergeCell ref="D39:D40"/>
    <mergeCell ref="E39:E40"/>
    <mergeCell ref="F39:H39"/>
    <mergeCell ref="I39:I40"/>
    <mergeCell ref="A23:A24"/>
    <mergeCell ref="C23:C24"/>
    <mergeCell ref="D23:D24"/>
    <mergeCell ref="E23:E24"/>
    <mergeCell ref="F23:H23"/>
    <mergeCell ref="I23:I24"/>
    <mergeCell ref="A36:B36"/>
    <mergeCell ref="C36:I36"/>
    <mergeCell ref="A37:B37"/>
    <mergeCell ref="C37:I37"/>
    <mergeCell ref="A20:B20"/>
    <mergeCell ref="C20:I20"/>
    <mergeCell ref="C4:I4"/>
    <mergeCell ref="C5:I5"/>
    <mergeCell ref="A2:B2"/>
    <mergeCell ref="A3:B3"/>
    <mergeCell ref="A4:B4"/>
    <mergeCell ref="A5:B5"/>
    <mergeCell ref="A7:A8"/>
    <mergeCell ref="C7:C8"/>
    <mergeCell ref="D7:D8"/>
    <mergeCell ref="E7:E8"/>
    <mergeCell ref="F7:H7"/>
    <mergeCell ref="I7:I8"/>
    <mergeCell ref="F144:H144"/>
    <mergeCell ref="I144:I145"/>
    <mergeCell ref="A205:C205"/>
    <mergeCell ref="D205:J205"/>
    <mergeCell ref="A1:I1"/>
    <mergeCell ref="C2:I2"/>
    <mergeCell ref="C3:I3"/>
    <mergeCell ref="A180:C180"/>
    <mergeCell ref="A204:C204"/>
    <mergeCell ref="D180:J180"/>
    <mergeCell ref="D204:J204"/>
    <mergeCell ref="A131:A132"/>
    <mergeCell ref="D131:D132"/>
    <mergeCell ref="E131:E132"/>
    <mergeCell ref="F131:H131"/>
    <mergeCell ref="I131:I132"/>
    <mergeCell ref="A166:A167"/>
    <mergeCell ref="C166:C167"/>
    <mergeCell ref="D166:D167"/>
    <mergeCell ref="E166:E167"/>
    <mergeCell ref="A18:B18"/>
    <mergeCell ref="C18:I18"/>
    <mergeCell ref="A19:B19"/>
    <mergeCell ref="C19:I19"/>
    <mergeCell ref="A120:A121"/>
    <mergeCell ref="C120:C121"/>
    <mergeCell ref="D120:D121"/>
    <mergeCell ref="E120:E121"/>
    <mergeCell ref="F120:H120"/>
    <mergeCell ref="I120:I121"/>
    <mergeCell ref="C182:I182"/>
    <mergeCell ref="C183:I183"/>
    <mergeCell ref="C184:I184"/>
    <mergeCell ref="A182:B182"/>
    <mergeCell ref="A183:B183"/>
    <mergeCell ref="A184:B184"/>
    <mergeCell ref="F166:H166"/>
    <mergeCell ref="I166:I167"/>
    <mergeCell ref="A155:A156"/>
    <mergeCell ref="C155:C156"/>
    <mergeCell ref="D155:D156"/>
    <mergeCell ref="E155:E156"/>
    <mergeCell ref="F155:H155"/>
    <mergeCell ref="I155:I156"/>
    <mergeCell ref="A144:A145"/>
    <mergeCell ref="C144:C145"/>
    <mergeCell ref="D144:D145"/>
    <mergeCell ref="E144:E145"/>
    <mergeCell ref="A106:A107"/>
    <mergeCell ref="C106:C107"/>
    <mergeCell ref="D106:D107"/>
    <mergeCell ref="E106:E107"/>
    <mergeCell ref="F106:H106"/>
    <mergeCell ref="I106:I107"/>
    <mergeCell ref="A54:A55"/>
    <mergeCell ref="C54:C55"/>
    <mergeCell ref="D54:D55"/>
    <mergeCell ref="E54:E55"/>
    <mergeCell ref="F54:H54"/>
    <mergeCell ref="I54:I55"/>
    <mergeCell ref="A76:B76"/>
    <mergeCell ref="C76:I76"/>
    <mergeCell ref="A78:A79"/>
    <mergeCell ref="C78:C79"/>
    <mergeCell ref="D78:D79"/>
    <mergeCell ref="E78:E79"/>
    <mergeCell ref="F78:H78"/>
    <mergeCell ref="I78:I79"/>
    <mergeCell ref="A73:B73"/>
    <mergeCell ref="C73:I73"/>
    <mergeCell ref="A74:B74"/>
    <mergeCell ref="C74:I74"/>
    <mergeCell ref="A49:B49"/>
    <mergeCell ref="C49:I49"/>
    <mergeCell ref="A50:B50"/>
    <mergeCell ref="C50:I50"/>
    <mergeCell ref="A51:B51"/>
    <mergeCell ref="C51:I51"/>
    <mergeCell ref="C139:I139"/>
    <mergeCell ref="C140:I140"/>
    <mergeCell ref="C141:I141"/>
    <mergeCell ref="A59:B59"/>
    <mergeCell ref="C59:I59"/>
    <mergeCell ref="A60:B60"/>
    <mergeCell ref="C60:I60"/>
    <mergeCell ref="A61:B61"/>
    <mergeCell ref="C61:I61"/>
    <mergeCell ref="A62:B62"/>
    <mergeCell ref="C62:I62"/>
    <mergeCell ref="A64:A65"/>
    <mergeCell ref="C64:C65"/>
    <mergeCell ref="D64:D65"/>
    <mergeCell ref="E64:E65"/>
    <mergeCell ref="F64:H64"/>
    <mergeCell ref="I64:I65"/>
    <mergeCell ref="F92:H92"/>
    <mergeCell ref="E186:E187"/>
    <mergeCell ref="C142:I142"/>
    <mergeCell ref="A139:B139"/>
    <mergeCell ref="A140:B140"/>
    <mergeCell ref="A141:B141"/>
    <mergeCell ref="A142:B142"/>
    <mergeCell ref="C115:I115"/>
    <mergeCell ref="C116:I116"/>
    <mergeCell ref="C117:I117"/>
    <mergeCell ref="C118:I118"/>
    <mergeCell ref="A115:B115"/>
    <mergeCell ref="A116:B116"/>
    <mergeCell ref="A117:B117"/>
    <mergeCell ref="A118:B118"/>
    <mergeCell ref="A128:B128"/>
    <mergeCell ref="C128:I128"/>
    <mergeCell ref="A129:B129"/>
    <mergeCell ref="C129:I129"/>
    <mergeCell ref="C126:I126"/>
    <mergeCell ref="A127:B127"/>
    <mergeCell ref="C127:I127"/>
    <mergeCell ref="A126:B126"/>
    <mergeCell ref="F186:H186"/>
    <mergeCell ref="I186:I187"/>
    <mergeCell ref="I92:I93"/>
    <mergeCell ref="A207:B207"/>
    <mergeCell ref="A208:I208"/>
    <mergeCell ref="C150:I150"/>
    <mergeCell ref="C151:I151"/>
    <mergeCell ref="C152:I152"/>
    <mergeCell ref="C153:I153"/>
    <mergeCell ref="A150:B150"/>
    <mergeCell ref="A151:B151"/>
    <mergeCell ref="A152:B152"/>
    <mergeCell ref="A153:B153"/>
    <mergeCell ref="A161:B161"/>
    <mergeCell ref="C161:I161"/>
    <mergeCell ref="A162:B162"/>
    <mergeCell ref="C162:I162"/>
    <mergeCell ref="A163:B163"/>
    <mergeCell ref="C163:I163"/>
    <mergeCell ref="A164:B164"/>
    <mergeCell ref="C164:I164"/>
    <mergeCell ref="C181:I181"/>
    <mergeCell ref="A181:B181"/>
    <mergeCell ref="A186:A187"/>
    <mergeCell ref="C186:C187"/>
    <mergeCell ref="D186:D187"/>
    <mergeCell ref="A191:B191"/>
    <mergeCell ref="C191:I191"/>
    <mergeCell ref="A192:B192"/>
    <mergeCell ref="C192:I192"/>
    <mergeCell ref="A193:B193"/>
    <mergeCell ref="C193:I193"/>
    <mergeCell ref="A194:B194"/>
    <mergeCell ref="C194:I194"/>
    <mergeCell ref="A196:A197"/>
    <mergeCell ref="C196:C197"/>
    <mergeCell ref="D196:D197"/>
    <mergeCell ref="E196:E197"/>
    <mergeCell ref="F196:H196"/>
    <mergeCell ref="I196:I197"/>
    <mergeCell ref="A171:B171"/>
    <mergeCell ref="C171:I171"/>
    <mergeCell ref="A172:B172"/>
    <mergeCell ref="C172:I172"/>
    <mergeCell ref="A173:B173"/>
    <mergeCell ref="C173:I173"/>
    <mergeCell ref="A174:B174"/>
    <mergeCell ref="C174:I174"/>
    <mergeCell ref="A176:A177"/>
    <mergeCell ref="C176:C177"/>
    <mergeCell ref="D176:D177"/>
    <mergeCell ref="E176:E177"/>
    <mergeCell ref="F176:H176"/>
    <mergeCell ref="I176:I177"/>
  </mergeCells>
  <hyperlinks>
    <hyperlink ref="A1" location="_edn1" display="_edn1"/>
    <hyperlink ref="A206" location="_ednref1" display="_ednref1"/>
    <hyperlink ref="A208" r:id="rId1" display="http://zakupki.gov.ru/epz/orderplan/quicksearch/search.html?searchString=2801018229&amp;morphology=on&amp;searchType=false&amp;fz44=on&amp;fz223=on&amp;regionDeleted=false&amp;actualPeriodStart=01.01.2019&amp;actualPeriodEnd=31.12.2019&amp;structured=true&amp;sortBy=BY_MODIFY_DATE&amp;pageNumber=1&amp;sortDirection=false&amp;recordsPerPage=_10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1fx9R+/EYVLNzzG9bVRl5u7LHxw=</DigestValue>
    </Reference>
    <Reference URI="#idOfficeObject" Type="http://www.w3.org/2000/09/xmldsig#Object">
      <DigestMethod Algorithm="http://www.w3.org/2000/09/xmldsig#sha1"/>
      <DigestValue>KhpG00jBLnvxfreszGzoDiBIQp4=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WMpENHzGYOrF/m7AU/qQn3ebD0E=</DigestValue>
    </Reference>
  </SignedInfo>
  <SignatureValue>Et39W80sLZKzeHTaJrWFhoD7SvGZLIfDTiIiKhRz/rxH3SWUhcQjsuvu3axLUy01RVZ4H5WJUQXO
mDJDcAkqVoZ6tAQNkNlLZ93gde4utnk0hCyQwZ8/7XWz5ZdHfZfafn5Nh1xNBOtyGyK7WPaPmcKS
jsSHUT+T/ml6d5FUMiY=</SignatureValue>
  <KeyInfo>
    <X509Data>
      <X509Certificate>MIIC9jCCAl+gAwIBAgIQNn3f6Z3ks5NNXgBawBxZojANBgkqhkiG9w0BAQUFADCBsDE7MDkGA1UE
Ax4yBBoEMAQ6BDAEQwQ7BDgEPQAgBB4EOwQ1BDMAIAQTBDUEPQQ9BDAENARMBDUEMgQ4BEcxKzAp
BgkqhkiG9w0BCQEWHFAyOF9LYWthdWxpbk9HQHJvc3N0YXQubG9jYWwxGTAXBgNVBAoeEAQQBDwE
QwRABEEEQgQwBEIxKTAnBgNVBAceIAQQBDwEQwRABEEEOgQwBE8AIAQ+BDEEOwQwBEEEQgRMMB4X
DTE5MDYyNDAzNTExOFoXDTIwMDYyMzA5NTExOFowgbAxOzA5BgNVBAMeMgQaBDAEOgQwBEMEOwQ4
BD0AIAQeBDsENQQzACAEEwQ1BD0EPQQwBDQETAQ1BDIEOARHMSswKQYJKoZIhvcNAQkBFhxQMjhf
S2FrYXVsaW5PR0Byb3NzdGF0LmxvY2FsMRkwFwYDVQQKHhAEEAQ8BEMEQARBBEIEMARCMSkwJwYD
VQQHHiAEEAQ8BEMEQARBBDoEMARPACAEPgQxBDsEMARBBEIETDCBnzANBgkqhkiG9w0BAQEFAAOB
jQAwgYkCgYEAjEtJSVqHBcFUg35J1kJm9VCEfa+aiv12CFMimfbdgqleqsZ7XY8585Z5a5siETw1
NQNJ+9wmQ8/X9kIR4Kq8CFCM5+nY5UuaRTEpgh5q1uiZMlH20HqWXmjvfN5BN/VsExD7NDNubylc
yZ8ELg8RyFUKvO3q1HQC88HUcPKVkxMCAwEAAaMPMA0wCwYDVR0PBAQDAgbAMA0GCSqGSIb3DQEB
BQUAA4GBAFWvp/XO3zllFIDoiLsEpXKO6LKkqRdQwlRPZwzmEV92BJ4IMuLBm3VKmaA9V0YgAkPq
tW8/PPiXU5V2bQiAqID9VTQLDzvpx4Mgtd2Jt0WeEl6OdovEBqqtyrKjKdY3k+AFA743oWn1S4p6
T/s3PD664QqUsLZ8IHLp7piGyaup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R62MyzZqqB1KqiwRlPZtwbxiYUI=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tk+UxPjMFZwmPOWzKGRthuYhqfw=</DigestValue>
      </Reference>
      <Reference URI="/xl/worksheets/sheet1.xml?ContentType=application/vnd.openxmlformats-officedocument.spreadsheetml.worksheet+xml">
        <DigestMethod Algorithm="http://www.w3.org/2000/09/xmldsig#sha1"/>
        <DigestValue>ov5MG5SHAgbOtxNrytVRtmYEar4=</DigestValue>
      </Reference>
      <Reference URI="/xl/calcChain.xml?ContentType=application/vnd.openxmlformats-officedocument.spreadsheetml.calcChain+xml">
        <DigestMethod Algorithm="http://www.w3.org/2000/09/xmldsig#sha1"/>
        <DigestValue>Q0DsJDt+PiqNOb7E+XAC6HxdnyY=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zmAQstX2/giG2nl2RH4aNC4R+rE=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IwuLuyAnjamMvi0ZSnjUcb/D7e8=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Md5EsSfrMAPqFYGtXqyEIBWDQVY=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2019-12-19T02:04:31Z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2019-12-19T02:04:31Z</xd:SigningTime>
          <xd:SigningCertificate>
            <xd:Cert>
              <xd:CertDigest>
                <DigestMethod Algorithm="http://www.w3.org/2000/09/xmldsig#sha1"/>
                <DigestValue>wtqY0WlYdsR6oLQhF0DHCcUXzAY=</DigestValue>
              </xd:CertDigest>
              <xd:IssuerSerial>
                <X509IssuerName>L=Амурская область, O=Амурстат, E=P28_KakaulinOG@rosstat.local, CN=Какаулин Олег Геннадьевич</X509IssuerName>
                <X509SerialNumber>72431890366071420386137110350990694818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2019-12-19T02:04:31Z</dcterms:modified>
  <cp:contentStatus/>
</cp:coreProperties>
</file>