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edn1" localSheetId="0">Лист1!$A$203</definedName>
    <definedName name="_ednref1" localSheetId="0">Лист1!$A$1</definedName>
  </definedNames>
  <calcPr calcId="144525"/>
</workbook>
</file>

<file path=xl/calcChain.xml><?xml version="1.0" encoding="utf-8"?>
<calcChain xmlns="http://schemas.openxmlformats.org/spreadsheetml/2006/main">
  <c r="C122" i="1" l="1"/>
  <c r="E123" i="1"/>
  <c r="C123" i="1"/>
  <c r="E122" i="1"/>
  <c r="E121" i="1"/>
  <c r="C121" i="1"/>
  <c r="E200" i="1"/>
  <c r="C200" i="1"/>
  <c r="E190" i="1"/>
  <c r="C190" i="1"/>
  <c r="E189" i="1"/>
  <c r="C189" i="1"/>
  <c r="E188" i="1"/>
  <c r="C188" i="1"/>
  <c r="E145" i="1"/>
  <c r="C145" i="1"/>
  <c r="E135" i="1"/>
  <c r="C135" i="1"/>
  <c r="E108" i="1"/>
  <c r="C108" i="1"/>
  <c r="E107" i="1"/>
  <c r="C107" i="1"/>
  <c r="E106" i="1"/>
  <c r="C106" i="1"/>
  <c r="E105" i="1"/>
  <c r="C105" i="1"/>
  <c r="E56" i="1"/>
  <c r="C56" i="1"/>
  <c r="E55" i="1"/>
  <c r="C55" i="1"/>
  <c r="E14" i="1"/>
  <c r="C14" i="1"/>
  <c r="E13" i="1"/>
  <c r="C13" i="1"/>
  <c r="E12" i="1"/>
  <c r="C12" i="1"/>
  <c r="E11" i="1"/>
  <c r="C11" i="1"/>
  <c r="E10" i="1"/>
  <c r="C10" i="1"/>
  <c r="E178" i="1"/>
  <c r="C178" i="1"/>
  <c r="E177" i="1"/>
  <c r="C177" i="1"/>
  <c r="E176" i="1"/>
  <c r="C176" i="1"/>
  <c r="E175" i="1"/>
  <c r="C175" i="1"/>
  <c r="C92" i="1"/>
  <c r="E92" i="1"/>
  <c r="E57" i="1"/>
  <c r="D57" i="1"/>
  <c r="C57" i="1"/>
  <c r="E42" i="1"/>
  <c r="C42" i="1"/>
  <c r="E41" i="1"/>
  <c r="C41" i="1"/>
  <c r="E93" i="1"/>
  <c r="C93" i="1"/>
  <c r="E80" i="1"/>
  <c r="C80" i="1"/>
  <c r="E79" i="1"/>
  <c r="C79" i="1"/>
  <c r="E165" i="1"/>
  <c r="C165" i="1"/>
  <c r="E15" i="1"/>
  <c r="D15" i="1"/>
  <c r="C15" i="1"/>
</calcChain>
</file>

<file path=xl/sharedStrings.xml><?xml version="1.0" encoding="utf-8"?>
<sst xmlns="http://schemas.openxmlformats.org/spreadsheetml/2006/main" count="458" uniqueCount="81">
  <si>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</si>
  <si>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</si>
  <si>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</si>
  <si>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</si>
  <si>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</si>
  <si>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Категория физических лиц, с которыми заключен контракт на выполнение работ</t>
  </si>
  <si>
    <t>Объект закупки</t>
  </si>
  <si>
    <t xml:space="preserve"> (объем / содержание работ)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</si>
  <si>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</si>
  <si>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</si>
  <si>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</si>
  <si>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</si>
  <si>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</si>
  <si>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</si>
  <si>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</si>
  <si>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</si>
  <si>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</si>
  <si>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</si>
  <si>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</si>
  <si>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</si>
  <si>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</si>
  <si>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Администратор ЛВС</t>
  </si>
  <si>
    <t>Обеспечение сбора первичных статистических данных.</t>
  </si>
  <si>
    <t>Уполномоченный по вопросам переписи</t>
  </si>
  <si>
    <t>Инструктор районного уровня</t>
  </si>
  <si>
    <t>Выборочное наблюдение качества и доступности услуг в сферах образования, здравоохранения и социального обслуживания, содействия занятости населения</t>
  </si>
  <si>
    <t>Интервьюер</t>
  </si>
  <si>
    <t>Выборочное наблюдение состояния здоровья населения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</si>
  <si>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</si>
  <si>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</si>
  <si>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</si>
  <si>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</si>
  <si>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</si>
  <si>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</si>
  <si>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</si>
  <si>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</si>
  <si>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Сбор первичных статистических данных</t>
  </si>
  <si>
    <t>Анкета обследования индивидуальных предпринимателей, осуществляющих перевозку грузов на коммерческой основе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</si>
  <si>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</si>
  <si>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</si>
  <si>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</si>
  <si>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</si>
  <si>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</si>
  <si>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>(дата, подпись)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</si>
  <si>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</si>
  <si>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</si>
  <si>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</si>
  <si>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</si>
  <si>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>Обработка  первичных статистических данных</t>
  </si>
  <si>
    <t>https://zakupki.gov.ru/epz/orderplan/pg2020/general-info.html?plan-number=202001231000009001</t>
  </si>
  <si>
    <t xml:space="preserve">Федеральное статистическое наблюдение за дополнительным образованием и спортивной подготовкой детей </t>
  </si>
  <si>
    <t xml:space="preserve"> Всероссийская перепись населения 2020 года  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</si>
  <si>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</si>
  <si>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</si>
  <si>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 xml:space="preserve">Федеральное статистическое наблюдение за объемами продажи на розничных рынках </t>
  </si>
  <si>
    <t xml:space="preserve">Федеральное статистическое наблюдение "Сведения о деятельности индивидуальных предпринимателей в розничной торговле" 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</si>
  <si>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</si>
  <si>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 xml:space="preserve">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</si>
  <si>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Сельскохозяйственная микроперепись 2021 года</t>
  </si>
  <si>
    <t>Организация работы контролера и инструктора территориального уровня по подготовке к СХМП-2021 и осуществление контроля за выполнением их функций</t>
  </si>
  <si>
    <t>Координация работы по формированию списков объектов по СХМП 2021, участие в работе по взаимодействию с органами исполнительной власти и органов местного самоуправления.</t>
  </si>
  <si>
    <t>Формирование списков объектов по СХМП-2021, работа с органами местного самоуправления по вопросам  актуализации списков ЛПХ.</t>
  </si>
  <si>
    <t xml:space="preserve">Выборочное наблюдение участия населения в непрерывном образовании </t>
  </si>
  <si>
    <t>По соглашению сторон</t>
  </si>
  <si>
    <t>Руководитель Территориального органа Федеральной службы государственной статистики по Амурской области</t>
  </si>
  <si>
    <t>___________________________________ Г.А. Давыдова</t>
  </si>
  <si>
    <t xml:space="preserve">Комплексное наблюдение условий жизни населения </t>
  </si>
  <si>
    <t>Федеральное статистическое наблюдение за деятельностью субъектов малого и среднего предпринимательства</t>
  </si>
  <si>
    <t>Взаимодействие с органами исполнительной власти, формирование списков объектов сплошного наблюдения, формирование информационного массива, контроль полноты сбора, контроль в проведении формально-логического кнтроля информации.</t>
  </si>
  <si>
    <t>Специалист по эксплуатации СВТ</t>
  </si>
  <si>
    <t>Обеспечение и поддержание работоспособности используемых для выполнения работ технических средств</t>
  </si>
  <si>
    <t>Федеральный бюджет (157.0113.1590292020.244.226)</t>
  </si>
  <si>
    <t>Январь-Декабрь 2020 год</t>
  </si>
  <si>
    <t>Федеральный бюджет (157.0113.1590592020.244.226)</t>
  </si>
  <si>
    <t>Федеральный бюджет (157.0113.159P308300.244.226)</t>
  </si>
  <si>
    <t>Федеральный бюджет (157.0113.1590692020.244.226)</t>
  </si>
  <si>
    <t>Федеральный бюджет (157.0113.1590190019.244.226)</t>
  </si>
  <si>
    <t>Федеральный бюджет (157.0113.0340292020244.226)</t>
  </si>
  <si>
    <t>Федеральный бюджет (157.0113.2340192020244.226)</t>
  </si>
  <si>
    <t>Федеральный бюджет (157.0113.1590392020.244.226)</t>
  </si>
  <si>
    <t>Федеральный бюджет 9157.0113.1590492020.244.226)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</si>
</sst>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u/>
      <sz val="8"/>
      <color theme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2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2" fillId="0" borderId="0" xfId="0" applyFont="1" applyAlignment="1">
      <alignment horizontal="justify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" fontId="2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0" fontId="6" fillId="0" borderId="0" xfId="0" applyFont="1" applyAlignment="1">
      <alignment horizontal="justify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justify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3" fontId="2" fillId="0" borderId="4" xfId="0" applyNumberFormat="1" applyFont="1" applyBorder="1" applyAlignment="1">
      <alignment horizontal="center" wrapText="1"/>
    </xf>
    <xf numFmtId="0" fontId="8" fillId="0" borderId="0" xfId="1" applyFont="1" applyAlignment="1" applyProtection="1"/>
    <xf numFmtId="0" fontId="10" fillId="0" borderId="0" xfId="0" applyFont="1"/>
    <xf numFmtId="0" fontId="6" fillId="0" borderId="1" xfId="0" applyFont="1" applyBorder="1" applyAlignment="1">
      <alignment wrapText="1"/>
    </xf>
    <xf numFmtId="0" fontId="10" fillId="0" borderId="0" xfId="0" applyFont="1" applyAlignment="1">
      <alignment horizontal="justify"/>
    </xf>
    <xf numFmtId="0" fontId="3" fillId="0" borderId="0" xfId="0" applyFont="1" applyBorder="1"/>
    <xf numFmtId="0" fontId="2" fillId="0" borderId="1" xfId="0" applyFont="1" applyBorder="1" applyAlignment="1">
      <alignment horizontal="center" wrapText="1"/>
    </xf>
    <xf numFmtId="0" fontId="13" fillId="0" borderId="0" xfId="0" applyFont="1"/>
    <xf numFmtId="0" fontId="5" fillId="0" borderId="0" xfId="0" applyFont="1" applyBorder="1" applyAlignment="1">
      <alignment horizontal="left" wrapText="1" inden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6" fillId="0" borderId="13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2" fillId="0" borderId="17" xfId="0" applyFont="1" applyBorder="1" applyAlignment="1">
      <alignment horizontal="left" wrapText="1"/>
    </xf>
    <xf numFmtId="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justify" wrapText="1"/>
    </xf>
    <xf numFmtId="0" fontId="2" fillId="0" borderId="0" xfId="0" applyFont="1" applyBorder="1" applyAlignment="1">
      <alignment wrapText="1"/>
    </xf>
    <xf numFmtId="4" fontId="2" fillId="2" borderId="4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left" wrapText="1"/>
    </xf>
    <xf numFmtId="49" fontId="2" fillId="0" borderId="4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0" fontId="2" fillId="0" borderId="30" xfId="0" applyFont="1" applyBorder="1" applyAlignment="1">
      <alignment horizontal="left" wrapText="1"/>
    </xf>
    <xf numFmtId="0" fontId="2" fillId="0" borderId="31" xfId="0" applyFont="1" applyBorder="1" applyAlignment="1">
      <alignment horizontal="left" wrapText="1"/>
    </xf>
    <xf numFmtId="0" fontId="2" fillId="0" borderId="31" xfId="0" applyFont="1" applyBorder="1" applyAlignment="1">
      <alignment horizontal="center" wrapText="1"/>
    </xf>
    <xf numFmtId="4" fontId="2" fillId="0" borderId="31" xfId="0" applyNumberFormat="1" applyFont="1" applyBorder="1" applyAlignment="1">
      <alignment horizontal="center" wrapText="1"/>
    </xf>
    <xf numFmtId="49" fontId="1" fillId="0" borderId="31" xfId="0" applyNumberFormat="1" applyFont="1" applyBorder="1" applyAlignment="1">
      <alignment horizontal="left" wrapText="1"/>
    </xf>
    <xf numFmtId="49" fontId="2" fillId="0" borderId="31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0" fontId="6" fillId="0" borderId="3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4" fontId="2" fillId="0" borderId="31" xfId="0" applyNumberFormat="1" applyFont="1" applyFill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3" fontId="2" fillId="0" borderId="31" xfId="0" applyNumberFormat="1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2" fillId="0" borderId="31" xfId="0" applyFont="1" applyBorder="1" applyAlignment="1">
      <alignment horizontal="justify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3" fontId="2" fillId="0" borderId="45" xfId="0" applyNumberFormat="1" applyFont="1" applyBorder="1" applyAlignment="1">
      <alignment horizontal="center" wrapText="1"/>
    </xf>
    <xf numFmtId="0" fontId="2" fillId="0" borderId="32" xfId="0" applyFont="1" applyBorder="1" applyAlignment="1">
      <alignment horizontal="left" wrapText="1"/>
    </xf>
    <xf numFmtId="0" fontId="6" fillId="0" borderId="20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3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3" fontId="2" fillId="0" borderId="2" xfId="0" applyNumberFormat="1" applyFont="1" applyBorder="1" applyAlignment="1">
      <alignment horizontal="center" wrapText="1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wrapText="1"/>
    </xf>
    <xf numFmtId="0" fontId="3" fillId="0" borderId="31" xfId="0" applyFont="1" applyBorder="1"/>
    <xf numFmtId="0" fontId="3" fillId="0" borderId="32" xfId="0" applyFont="1" applyBorder="1"/>
    <xf numFmtId="0" fontId="1" fillId="0" borderId="24" xfId="0" applyFont="1" applyBorder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6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8" xfId="0" applyFont="1" applyBorder="1" applyAlignment="1">
      <alignment horizontal="left" wrapText="1" indent="1"/>
    </xf>
    <xf numFmtId="0" fontId="6" fillId="0" borderId="19" xfId="0" applyFont="1" applyBorder="1" applyAlignment="1">
      <alignment horizontal="left" wrapText="1" indent="1"/>
    </xf>
    <xf numFmtId="0" fontId="7" fillId="0" borderId="19" xfId="0" applyFont="1" applyBorder="1" applyAlignment="1">
      <alignment horizontal="justify" wrapText="1"/>
    </xf>
    <xf numFmtId="0" fontId="7" fillId="0" borderId="20" xfId="0" applyFont="1" applyBorder="1" applyAlignment="1">
      <alignment horizontal="justify" wrapText="1"/>
    </xf>
    <xf numFmtId="0" fontId="6" fillId="0" borderId="21" xfId="0" applyFont="1" applyBorder="1" applyAlignment="1">
      <alignment horizontal="left" wrapText="1" indent="1"/>
    </xf>
    <xf numFmtId="0" fontId="6" fillId="0" borderId="14" xfId="0" applyFont="1" applyBorder="1" applyAlignment="1">
      <alignment horizontal="left" wrapText="1" indent="1"/>
    </xf>
    <xf numFmtId="0" fontId="1" fillId="0" borderId="14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left" wrapText="1" indent="1"/>
    </xf>
    <xf numFmtId="0" fontId="6" fillId="0" borderId="24" xfId="0" applyFont="1" applyBorder="1" applyAlignment="1">
      <alignment horizontal="left" wrapText="1" indent="1"/>
    </xf>
    <xf numFmtId="0" fontId="6" fillId="0" borderId="19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4" fillId="0" borderId="0" xfId="1" applyAlignment="1" applyProtection="1">
      <alignment horizontal="center"/>
    </xf>
    <xf numFmtId="0" fontId="3" fillId="0" borderId="0" xfId="0" applyFont="1" applyAlignment="1">
      <alignment horizontal="center"/>
    </xf>
    <xf numFmtId="0" fontId="6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6" fillId="0" borderId="21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" fillId="0" borderId="14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6" fillId="0" borderId="23" xfId="0" applyFont="1" applyBorder="1" applyAlignment="1">
      <alignment horizontal="center" wrapText="1"/>
    </xf>
    <xf numFmtId="0" fontId="2" fillId="0" borderId="0" xfId="0" applyFont="1" applyAlignment="1">
      <alignment horizontal="justify" vertical="top" wrapText="1"/>
    </xf>
    <xf numFmtId="0" fontId="11" fillId="0" borderId="0" xfId="0" applyFont="1" applyAlignment="1">
      <alignment horizontal="left" vertical="top" wrapText="1"/>
    </xf>
    <xf numFmtId="0" fontId="6" fillId="0" borderId="20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6" fillId="0" borderId="18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6" fillId="0" borderId="21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10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9" fillId="0" borderId="0" xfId="1" applyFont="1" applyAlignment="1" applyProtection="1">
      <alignment horizontal="left" wrapText="1"/>
    </xf>
    <xf numFmtId="0" fontId="6" fillId="0" borderId="46" xfId="0" applyFont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30" xfId="0" applyFont="1" applyBorder="1" applyAlignment="1">
      <alignment horizontal="left" wrapText="1" indent="1"/>
    </xf>
    <xf numFmtId="0" fontId="6" fillId="0" borderId="31" xfId="0" applyFont="1" applyBorder="1" applyAlignment="1">
      <alignment horizontal="left" wrapText="1" indent="1"/>
    </xf>
    <xf numFmtId="0" fontId="7" fillId="0" borderId="31" xfId="0" applyFont="1" applyBorder="1" applyAlignment="1">
      <alignment horizontal="justify" wrapText="1"/>
    </xf>
    <xf numFmtId="0" fontId="7" fillId="0" borderId="32" xfId="0" applyFont="1" applyBorder="1" applyAlignment="1">
      <alignment horizontal="justify" wrapText="1"/>
    </xf>
    <xf numFmtId="0" fontId="6" fillId="0" borderId="43" xfId="0" applyFont="1" applyBorder="1" applyAlignment="1">
      <alignment horizontal="left" wrapText="1" indent="1"/>
    </xf>
    <xf numFmtId="0" fontId="6" fillId="0" borderId="37" xfId="0" applyFont="1" applyBorder="1" applyAlignment="1">
      <alignment horizontal="left" wrapText="1" indent="1"/>
    </xf>
    <xf numFmtId="0" fontId="1" fillId="0" borderId="37" xfId="0" applyFont="1" applyBorder="1" applyAlignment="1">
      <alignment horizontal="center" wrapText="1"/>
    </xf>
    <xf numFmtId="0" fontId="1" fillId="0" borderId="44" xfId="0" applyFont="1" applyBorder="1" applyAlignment="1">
      <alignment horizontal="center" wrapText="1"/>
    </xf>
    <xf numFmtId="0" fontId="12" fillId="0" borderId="0" xfId="1" applyFont="1" applyAlignment="1" applyProtection="1">
      <alignment horizontal="center" wrapText="1"/>
    </xf>
    <xf numFmtId="0" fontId="12" fillId="0" borderId="0" xfId="1" applyFont="1" applyAlignment="1" applyProtection="1">
      <alignment horizontal="center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29" xfId="0" applyFont="1" applyBorder="1" applyAlignment="1">
      <alignment horizontal="left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left" wrapText="1"/>
    </xf>
    <xf numFmtId="0" fontId="1" fillId="0" borderId="27" xfId="0" applyFont="1" applyBorder="1" applyAlignment="1">
      <alignment horizontal="left" wrapText="1"/>
    </xf>
    <xf numFmtId="0" fontId="1" fillId="0" borderId="28" xfId="0" applyFont="1" applyBorder="1" applyAlignment="1">
      <alignment horizontal="left" wrapText="1"/>
    </xf>
    <xf numFmtId="0" fontId="1" fillId="0" borderId="40" xfId="0" applyFont="1" applyBorder="1" applyAlignment="1">
      <alignment horizontal="left" wrapText="1"/>
    </xf>
    <xf numFmtId="0" fontId="1" fillId="0" borderId="41" xfId="0" applyFont="1" applyBorder="1" applyAlignment="1">
      <alignment horizontal="left" wrapText="1"/>
    </xf>
    <xf numFmtId="0" fontId="1" fillId="0" borderId="42" xfId="0" applyFont="1" applyBorder="1" applyAlignment="1">
      <alignment horizontal="left" wrapText="1"/>
    </xf>
    <xf numFmtId="0" fontId="6" fillId="0" borderId="35" xfId="0" applyFont="1" applyBorder="1" applyAlignment="1">
      <alignment horizontal="left" wrapText="1" indent="1"/>
    </xf>
    <xf numFmtId="0" fontId="6" fillId="0" borderId="36" xfId="0" applyFont="1" applyBorder="1" applyAlignment="1">
      <alignment horizontal="left" wrapText="1" inden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6" fillId="0" borderId="33" xfId="0" applyFont="1" applyBorder="1" applyAlignment="1">
      <alignment horizontal="left" wrapText="1" indent="1"/>
    </xf>
    <xf numFmtId="0" fontId="6" fillId="0" borderId="34" xfId="0" applyFont="1" applyBorder="1" applyAlignment="1">
      <alignment horizontal="left" wrapText="1" indent="1"/>
    </xf>
    <xf numFmtId="0" fontId="6" fillId="0" borderId="8" xfId="0" applyFont="1" applyBorder="1" applyAlignment="1">
      <alignment horizontal="left" wrapText="1" indent="1"/>
    </xf>
    <xf numFmtId="0" fontId="6" fillId="0" borderId="2" xfId="0" applyFont="1" applyBorder="1" applyAlignment="1">
      <alignment horizontal="left" wrapText="1" indent="1"/>
    </xf>
    <xf numFmtId="0" fontId="7" fillId="0" borderId="8" xfId="0" applyFont="1" applyBorder="1" applyAlignment="1">
      <alignment horizontal="justify" wrapText="1"/>
    </xf>
    <xf numFmtId="0" fontId="7" fillId="0" borderId="7" xfId="0" applyFont="1" applyBorder="1" applyAlignment="1">
      <alignment horizontal="justify" wrapText="1"/>
    </xf>
    <xf numFmtId="0" fontId="7" fillId="0" borderId="2" xfId="0" applyFont="1" applyBorder="1" applyAlignment="1">
      <alignment horizontal="justify" wrapText="1"/>
    </xf>
    <xf numFmtId="0" fontId="6" fillId="0" borderId="38" xfId="0" applyFont="1" applyBorder="1" applyAlignment="1">
      <alignment horizontal="left" wrapText="1" indent="1"/>
    </xf>
    <xf numFmtId="0" fontId="6" fillId="0" borderId="39" xfId="0" applyFont="1" applyBorder="1" applyAlignment="1">
      <alignment horizontal="left" wrapText="1" indent="1"/>
    </xf>
    <xf numFmtId="0" fontId="1" fillId="0" borderId="40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0012310000090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7"/>
  <sheetViews>
    <sheetView tabSelected="1" view="pageLayout" topLeftCell="A118" zoomScaleNormal="100" workbookViewId="0">
      <selection activeCell="C121" sqref="C121"/>
    </sheetView>
  </sheetViews>
  <sheetFormatPr defaultRowHeight="12.75" x14ac:dyDescent="0.2"/>
  <cols>
    <col min="1" max="1" width="26.28515625" style="1" customWidth="1"/>
    <col min="2" max="2" width="25.570312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3.140625" style="1" customWidth="1"/>
    <col min="9" max="9" width="13.42578125" style="1" customWidth="1"/>
    <col min="10" max="16384" width="9.140625" style="1"/>
  </cols>
  <sheetData>
    <row r="1" spans="1:9" s="28" customFormat="1" ht="31.5" customHeight="1" thickBot="1" x14ac:dyDescent="0.3">
      <c r="A1" s="142" t="s">
        <v>47</v>
      </c>
      <c r="B1" s="143"/>
      <c r="C1" s="143"/>
      <c r="D1" s="143"/>
      <c r="E1" s="143"/>
      <c r="F1" s="143"/>
      <c r="G1" s="143"/>
      <c r="H1" s="143"/>
      <c r="I1" s="143"/>
    </row>
    <row r="2" spans="1:9" ht="19.5" customHeight="1" x14ac:dyDescent="0.25">
      <c r="A2" s="111" t="s">
        <v>0</v>
      </c>
      <c r="B2" s="107"/>
      <c r="C2" s="144" t="s">
        <v>51</v>
      </c>
      <c r="D2" s="144"/>
      <c r="E2" s="144"/>
      <c r="F2" s="144"/>
      <c r="G2" s="144"/>
      <c r="H2" s="144"/>
      <c r="I2" s="145"/>
    </row>
    <row r="3" spans="1:9" ht="28.5" customHeight="1" x14ac:dyDescent="0.2">
      <c r="A3" s="114" t="s">
        <v>1</v>
      </c>
      <c r="B3" s="115"/>
      <c r="C3" s="146" t="s">
        <v>2</v>
      </c>
      <c r="D3" s="147"/>
      <c r="E3" s="147"/>
      <c r="F3" s="147"/>
      <c r="G3" s="147"/>
      <c r="H3" s="147"/>
      <c r="I3" s="148"/>
    </row>
    <row r="4" spans="1:9" ht="22.5" customHeight="1" x14ac:dyDescent="0.2">
      <c r="A4" s="114" t="s">
        <v>3</v>
      </c>
      <c r="B4" s="115"/>
      <c r="C4" s="103" t="s">
        <v>72</v>
      </c>
      <c r="D4" s="103"/>
      <c r="E4" s="103"/>
      <c r="F4" s="103"/>
      <c r="G4" s="103"/>
      <c r="H4" s="103"/>
      <c r="I4" s="104"/>
    </row>
    <row r="5" spans="1:9" ht="33.75" customHeight="1" thickBot="1" x14ac:dyDescent="0.25">
      <c r="A5" s="118" t="s">
        <v>4</v>
      </c>
      <c r="B5" s="108"/>
      <c r="C5" s="152" t="s">
        <v>71</v>
      </c>
      <c r="D5" s="153"/>
      <c r="E5" s="153"/>
      <c r="F5" s="153"/>
      <c r="G5" s="153"/>
      <c r="H5" s="153"/>
      <c r="I5" s="154"/>
    </row>
    <row r="6" spans="1:9" ht="13.5" thickBot="1" x14ac:dyDescent="0.25">
      <c r="A6" s="6"/>
    </row>
    <row r="7" spans="1:9" ht="15.75" customHeight="1" thickBot="1" x14ac:dyDescent="0.25">
      <c r="A7" s="92" t="s">
        <v>5</v>
      </c>
      <c r="B7" s="92" t="s">
        <v>46</v>
      </c>
      <c r="C7" s="92" t="s">
        <v>8</v>
      </c>
      <c r="D7" s="92" t="s">
        <v>9</v>
      </c>
      <c r="E7" s="92" t="s">
        <v>10</v>
      </c>
      <c r="F7" s="94" t="s">
        <v>11</v>
      </c>
      <c r="G7" s="95"/>
      <c r="H7" s="96"/>
      <c r="I7" s="92" t="s">
        <v>12</v>
      </c>
    </row>
    <row r="8" spans="1:9" ht="69" customHeight="1" thickBot="1" x14ac:dyDescent="0.25">
      <c r="A8" s="93"/>
      <c r="B8" s="93"/>
      <c r="C8" s="93"/>
      <c r="D8" s="93"/>
      <c r="E8" s="93"/>
      <c r="F8" s="5" t="s">
        <v>13</v>
      </c>
      <c r="G8" s="5" t="s">
        <v>14</v>
      </c>
      <c r="H8" s="5" t="s">
        <v>15</v>
      </c>
      <c r="I8" s="93"/>
    </row>
    <row r="9" spans="1:9" ht="13.5" thickBot="1" x14ac:dyDescent="0.25">
      <c r="A9" s="4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</row>
    <row r="10" spans="1:9" ht="30" customHeight="1" thickBot="1" x14ac:dyDescent="0.25">
      <c r="A10" s="7" t="s">
        <v>16</v>
      </c>
      <c r="B10" s="8" t="s">
        <v>17</v>
      </c>
      <c r="C10" s="21">
        <f>1+1+1+1+1+1+1+1+1+1+1+1</f>
        <v>12</v>
      </c>
      <c r="D10" s="21">
        <v>12</v>
      </c>
      <c r="E10" s="9">
        <f>12033.33+19000+19000+19000+21100+21100+21100+21100+21100+21100+21100+14066.67</f>
        <v>230800.00000000003</v>
      </c>
      <c r="F10" s="10"/>
      <c r="G10" s="10"/>
      <c r="H10" s="10"/>
      <c r="I10" s="10"/>
    </row>
    <row r="11" spans="1:9" ht="31.5" customHeight="1" thickBot="1" x14ac:dyDescent="0.25">
      <c r="A11" s="7" t="s">
        <v>18</v>
      </c>
      <c r="B11" s="8" t="s">
        <v>19</v>
      </c>
      <c r="C11" s="21">
        <f>3+3+3+3+3+3+3+3+3+3+3+3</f>
        <v>36</v>
      </c>
      <c r="D11" s="21">
        <v>36</v>
      </c>
      <c r="E11" s="9">
        <f>32300.01+51000+51000+51000+56700+56700+56700+56700+56700+56700+56700+37800</f>
        <v>620000.01</v>
      </c>
      <c r="F11" s="3"/>
      <c r="G11" s="10"/>
      <c r="H11" s="10"/>
      <c r="I11" s="10"/>
    </row>
    <row r="12" spans="1:9" ht="29.25" customHeight="1" thickBot="1" x14ac:dyDescent="0.25">
      <c r="A12" s="7" t="s">
        <v>20</v>
      </c>
      <c r="B12" s="8" t="s">
        <v>19</v>
      </c>
      <c r="C12" s="21">
        <f>2+2+2+2+2+2+2+2+2+2+2+2</f>
        <v>24</v>
      </c>
      <c r="D12" s="21">
        <v>24</v>
      </c>
      <c r="E12" s="9">
        <f>22800+36000+36000+36000+40000+40000+40000+40000+40000+40000+40000+26666.66</f>
        <v>437466.66</v>
      </c>
      <c r="F12" s="3"/>
      <c r="G12" s="10"/>
      <c r="H12" s="10"/>
      <c r="I12" s="10"/>
    </row>
    <row r="13" spans="1:9" ht="28.5" customHeight="1" thickBot="1" x14ac:dyDescent="0.25">
      <c r="A13" s="7" t="s">
        <v>21</v>
      </c>
      <c r="B13" s="8" t="s">
        <v>22</v>
      </c>
      <c r="C13" s="21">
        <f>1+1+1+1+1+1+1+1+1+1+1+1</f>
        <v>12</v>
      </c>
      <c r="D13" s="21">
        <v>12</v>
      </c>
      <c r="E13" s="9">
        <f>13033.33+17000+17000+17000+18900+18900+18900+18900+18900+18900+18900+18270</f>
        <v>214603.33000000002</v>
      </c>
      <c r="F13" s="3"/>
      <c r="G13" s="10"/>
      <c r="H13" s="10"/>
      <c r="I13" s="10"/>
    </row>
    <row r="14" spans="1:9" ht="31.5" customHeight="1" thickBot="1" x14ac:dyDescent="0.25">
      <c r="A14" s="19" t="s">
        <v>23</v>
      </c>
      <c r="B14" s="20" t="s">
        <v>22</v>
      </c>
      <c r="C14" s="85">
        <f>32+32+32+32+32+32+32+32+32+32+32+32</f>
        <v>384</v>
      </c>
      <c r="D14" s="85">
        <v>384</v>
      </c>
      <c r="E14" s="69">
        <f>344533.44+544000+544000+544000+604800+604800+604800+604800+604800+604800+604800+403200</f>
        <v>6613333.4399999995</v>
      </c>
      <c r="F14" s="64"/>
      <c r="G14" s="75"/>
      <c r="H14" s="75"/>
      <c r="I14" s="75"/>
    </row>
    <row r="15" spans="1:9" ht="34.5" customHeight="1" thickBot="1" x14ac:dyDescent="0.25">
      <c r="A15" s="54" t="s">
        <v>24</v>
      </c>
      <c r="B15" s="55" t="s">
        <v>22</v>
      </c>
      <c r="C15" s="71">
        <f>32+32+32+32+32</f>
        <v>160</v>
      </c>
      <c r="D15" s="71">
        <f>32+32+32+32+32</f>
        <v>160</v>
      </c>
      <c r="E15" s="57">
        <f>304000+480000+480000+480000+528800</f>
        <v>2272800</v>
      </c>
      <c r="F15" s="56"/>
      <c r="G15" s="65"/>
      <c r="H15" s="65"/>
      <c r="I15" s="72"/>
    </row>
    <row r="16" spans="1:9" ht="51" customHeight="1" thickBot="1" x14ac:dyDescent="0.25">
      <c r="A16" s="86" t="s">
        <v>69</v>
      </c>
      <c r="B16" s="87" t="s">
        <v>70</v>
      </c>
      <c r="C16" s="27">
        <v>2</v>
      </c>
      <c r="D16" s="64">
        <v>2</v>
      </c>
      <c r="E16" s="69">
        <v>34513.339999999997</v>
      </c>
      <c r="F16" s="88"/>
      <c r="G16" s="88"/>
      <c r="H16" s="88"/>
      <c r="I16" s="89"/>
    </row>
    <row r="17" spans="1:9" ht="13.5" thickBot="1" x14ac:dyDescent="0.25">
      <c r="A17" s="83"/>
      <c r="B17" s="84"/>
    </row>
    <row r="18" spans="1:9" ht="42" customHeight="1" x14ac:dyDescent="0.25">
      <c r="A18" s="111" t="s">
        <v>0</v>
      </c>
      <c r="B18" s="107"/>
      <c r="C18" s="144" t="s">
        <v>25</v>
      </c>
      <c r="D18" s="144"/>
      <c r="E18" s="144"/>
      <c r="F18" s="144"/>
      <c r="G18" s="144"/>
      <c r="H18" s="144"/>
      <c r="I18" s="145"/>
    </row>
    <row r="19" spans="1:9" ht="18" customHeight="1" x14ac:dyDescent="0.2">
      <c r="A19" s="114" t="s">
        <v>1</v>
      </c>
      <c r="B19" s="115"/>
      <c r="C19" s="103" t="s">
        <v>2</v>
      </c>
      <c r="D19" s="103"/>
      <c r="E19" s="103"/>
      <c r="F19" s="103"/>
      <c r="G19" s="103"/>
      <c r="H19" s="103"/>
      <c r="I19" s="104"/>
    </row>
    <row r="20" spans="1:9" ht="22.5" customHeight="1" x14ac:dyDescent="0.2">
      <c r="A20" s="114" t="s">
        <v>3</v>
      </c>
      <c r="B20" s="115"/>
      <c r="C20" s="103" t="s">
        <v>72</v>
      </c>
      <c r="D20" s="103"/>
      <c r="E20" s="103"/>
      <c r="F20" s="103"/>
      <c r="G20" s="103"/>
      <c r="H20" s="103"/>
      <c r="I20" s="104"/>
    </row>
    <row r="21" spans="1:9" ht="28.5" customHeight="1" thickBot="1" x14ac:dyDescent="0.25">
      <c r="A21" s="118" t="s">
        <v>4</v>
      </c>
      <c r="B21" s="108"/>
      <c r="C21" s="90" t="s">
        <v>73</v>
      </c>
      <c r="D21" s="90"/>
      <c r="E21" s="90"/>
      <c r="F21" s="90"/>
      <c r="G21" s="90"/>
      <c r="H21" s="90"/>
      <c r="I21" s="91"/>
    </row>
    <row r="22" spans="1:9" ht="13.5" thickBot="1" x14ac:dyDescent="0.25">
      <c r="A22" s="6"/>
    </row>
    <row r="23" spans="1:9" ht="13.5" thickBot="1" x14ac:dyDescent="0.25">
      <c r="A23" s="92" t="s">
        <v>5</v>
      </c>
      <c r="B23" s="32"/>
      <c r="C23" s="92" t="s">
        <v>8</v>
      </c>
      <c r="D23" s="92" t="s">
        <v>9</v>
      </c>
      <c r="E23" s="92" t="s">
        <v>10</v>
      </c>
      <c r="F23" s="94" t="s">
        <v>11</v>
      </c>
      <c r="G23" s="95"/>
      <c r="H23" s="96"/>
      <c r="I23" s="92" t="s">
        <v>12</v>
      </c>
    </row>
    <row r="24" spans="1:9" ht="74.25" customHeight="1" thickBot="1" x14ac:dyDescent="0.25">
      <c r="A24" s="93"/>
      <c r="B24" s="5" t="s">
        <v>46</v>
      </c>
      <c r="C24" s="93"/>
      <c r="D24" s="93"/>
      <c r="E24" s="93"/>
      <c r="F24" s="5" t="s">
        <v>13</v>
      </c>
      <c r="G24" s="5" t="s">
        <v>14</v>
      </c>
      <c r="H24" s="5" t="s">
        <v>15</v>
      </c>
      <c r="I24" s="93"/>
    </row>
    <row r="25" spans="1:9" ht="13.5" thickBot="1" x14ac:dyDescent="0.25">
      <c r="A25" s="4">
        <v>1</v>
      </c>
      <c r="B25" s="5">
        <v>2</v>
      </c>
      <c r="C25" s="5">
        <v>3</v>
      </c>
      <c r="D25" s="5">
        <v>4</v>
      </c>
      <c r="E25" s="5">
        <v>5</v>
      </c>
      <c r="F25" s="5">
        <v>6</v>
      </c>
      <c r="G25" s="5">
        <v>7</v>
      </c>
      <c r="H25" s="5">
        <v>8</v>
      </c>
      <c r="I25" s="5">
        <v>9</v>
      </c>
    </row>
    <row r="26" spans="1:9" ht="39" thickBot="1" x14ac:dyDescent="0.25">
      <c r="A26" s="7" t="s">
        <v>16</v>
      </c>
      <c r="B26" s="8" t="s">
        <v>17</v>
      </c>
      <c r="C26" s="3"/>
      <c r="D26" s="14"/>
      <c r="E26" s="9"/>
      <c r="F26" s="10"/>
      <c r="G26" s="10"/>
      <c r="H26" s="10"/>
      <c r="I26" s="10"/>
    </row>
    <row r="27" spans="1:9" ht="39" thickBot="1" x14ac:dyDescent="0.25">
      <c r="A27" s="7" t="s">
        <v>18</v>
      </c>
      <c r="B27" s="8" t="s">
        <v>19</v>
      </c>
      <c r="C27" s="3"/>
      <c r="D27" s="14"/>
      <c r="E27" s="9"/>
      <c r="F27" s="10"/>
      <c r="G27" s="10"/>
      <c r="H27" s="10"/>
      <c r="I27" s="10"/>
    </row>
    <row r="28" spans="1:9" ht="39" thickBot="1" x14ac:dyDescent="0.25">
      <c r="A28" s="7" t="s">
        <v>26</v>
      </c>
      <c r="B28" s="8" t="s">
        <v>19</v>
      </c>
      <c r="C28" s="3"/>
      <c r="D28" s="14"/>
      <c r="E28" s="9"/>
      <c r="F28" s="10"/>
      <c r="G28" s="10"/>
      <c r="H28" s="10"/>
      <c r="I28" s="10"/>
    </row>
    <row r="29" spans="1:9" ht="26.25" thickBot="1" x14ac:dyDescent="0.25">
      <c r="A29" s="7" t="s">
        <v>28</v>
      </c>
      <c r="B29" s="8" t="s">
        <v>29</v>
      </c>
      <c r="C29" s="14"/>
      <c r="D29" s="14"/>
      <c r="E29" s="9"/>
      <c r="F29" s="14"/>
      <c r="G29" s="10"/>
      <c r="H29" s="10"/>
      <c r="I29" s="10"/>
    </row>
    <row r="30" spans="1:9" ht="26.25" thickBot="1" x14ac:dyDescent="0.25">
      <c r="A30" s="19" t="s">
        <v>30</v>
      </c>
      <c r="B30" s="8" t="s">
        <v>29</v>
      </c>
      <c r="C30" s="14"/>
      <c r="D30" s="14"/>
      <c r="E30" s="9"/>
      <c r="F30" s="14"/>
      <c r="G30" s="10"/>
      <c r="H30" s="10"/>
      <c r="I30" s="74"/>
    </row>
    <row r="31" spans="1:9" x14ac:dyDescent="0.2">
      <c r="A31" s="18"/>
      <c r="B31" s="18"/>
      <c r="C31" s="31"/>
      <c r="D31" s="31"/>
      <c r="E31" s="38"/>
      <c r="F31" s="31"/>
      <c r="G31" s="34"/>
      <c r="H31" s="34"/>
      <c r="I31" s="34"/>
    </row>
    <row r="32" spans="1:9" x14ac:dyDescent="0.2">
      <c r="A32" s="18"/>
      <c r="B32" s="18"/>
      <c r="C32" s="31"/>
      <c r="D32" s="31"/>
      <c r="E32" s="38"/>
      <c r="F32" s="31"/>
      <c r="G32" s="34"/>
      <c r="H32" s="34"/>
      <c r="I32" s="34"/>
    </row>
    <row r="33" spans="1:9" ht="88.5" customHeight="1" thickBot="1" x14ac:dyDescent="0.25">
      <c r="A33" s="18"/>
      <c r="B33" s="18"/>
      <c r="C33" s="31"/>
      <c r="D33" s="31"/>
      <c r="E33" s="38"/>
      <c r="F33" s="31"/>
      <c r="G33" s="34"/>
      <c r="H33" s="34"/>
      <c r="I33" s="34"/>
    </row>
    <row r="34" spans="1:9" ht="33" customHeight="1" thickBot="1" x14ac:dyDescent="0.3">
      <c r="A34" s="165" t="s">
        <v>0</v>
      </c>
      <c r="B34" s="166"/>
      <c r="C34" s="167" t="s">
        <v>52</v>
      </c>
      <c r="D34" s="168"/>
      <c r="E34" s="168"/>
      <c r="F34" s="168"/>
      <c r="G34" s="168"/>
      <c r="H34" s="168"/>
      <c r="I34" s="169"/>
    </row>
    <row r="35" spans="1:9" ht="22.5" customHeight="1" x14ac:dyDescent="0.2">
      <c r="A35" s="170" t="s">
        <v>1</v>
      </c>
      <c r="B35" s="171"/>
      <c r="C35" s="172" t="s">
        <v>2</v>
      </c>
      <c r="D35" s="173"/>
      <c r="E35" s="173"/>
      <c r="F35" s="173"/>
      <c r="G35" s="173"/>
      <c r="H35" s="173"/>
      <c r="I35" s="174"/>
    </row>
    <row r="36" spans="1:9" ht="21" customHeight="1" x14ac:dyDescent="0.2">
      <c r="A36" s="158" t="s">
        <v>3</v>
      </c>
      <c r="B36" s="159"/>
      <c r="C36" s="160" t="s">
        <v>72</v>
      </c>
      <c r="D36" s="161"/>
      <c r="E36" s="161"/>
      <c r="F36" s="161"/>
      <c r="G36" s="161"/>
      <c r="H36" s="161"/>
      <c r="I36" s="162"/>
    </row>
    <row r="37" spans="1:9" ht="27.75" customHeight="1" thickBot="1" x14ac:dyDescent="0.25">
      <c r="A37" s="163" t="s">
        <v>4</v>
      </c>
      <c r="B37" s="164"/>
      <c r="C37" s="152" t="s">
        <v>73</v>
      </c>
      <c r="D37" s="153"/>
      <c r="E37" s="153"/>
      <c r="F37" s="153"/>
      <c r="G37" s="153"/>
      <c r="H37" s="153"/>
      <c r="I37" s="154"/>
    </row>
    <row r="38" spans="1:9" ht="13.5" thickBot="1" x14ac:dyDescent="0.25">
      <c r="A38" s="92" t="s">
        <v>5</v>
      </c>
      <c r="B38" s="32" t="s">
        <v>6</v>
      </c>
      <c r="C38" s="92" t="s">
        <v>8</v>
      </c>
      <c r="D38" s="92" t="s">
        <v>9</v>
      </c>
      <c r="E38" s="92" t="s">
        <v>10</v>
      </c>
      <c r="F38" s="94" t="s">
        <v>11</v>
      </c>
      <c r="G38" s="95"/>
      <c r="H38" s="96"/>
      <c r="I38" s="92" t="s">
        <v>12</v>
      </c>
    </row>
    <row r="39" spans="1:9" ht="77.25" thickBot="1" x14ac:dyDescent="0.25">
      <c r="A39" s="93"/>
      <c r="B39" s="5" t="s">
        <v>7</v>
      </c>
      <c r="C39" s="93"/>
      <c r="D39" s="93"/>
      <c r="E39" s="93"/>
      <c r="F39" s="5" t="s">
        <v>13</v>
      </c>
      <c r="G39" s="5" t="s">
        <v>14</v>
      </c>
      <c r="H39" s="5" t="s">
        <v>15</v>
      </c>
      <c r="I39" s="93"/>
    </row>
    <row r="40" spans="1:9" ht="13.5" thickBot="1" x14ac:dyDescent="0.25">
      <c r="A40" s="4">
        <v>1</v>
      </c>
      <c r="B40" s="5">
        <v>2</v>
      </c>
      <c r="C40" s="5">
        <v>3</v>
      </c>
      <c r="D40" s="5">
        <v>4</v>
      </c>
      <c r="E40" s="5">
        <v>5</v>
      </c>
      <c r="F40" s="5">
        <v>6</v>
      </c>
      <c r="G40" s="5">
        <v>7</v>
      </c>
      <c r="H40" s="5">
        <v>8</v>
      </c>
      <c r="I40" s="5">
        <v>9</v>
      </c>
    </row>
    <row r="41" spans="1:9" ht="39" thickBot="1" x14ac:dyDescent="0.25">
      <c r="A41" s="7" t="s">
        <v>16</v>
      </c>
      <c r="B41" s="8" t="s">
        <v>17</v>
      </c>
      <c r="C41" s="3">
        <f>1+1+1+1+1</f>
        <v>5</v>
      </c>
      <c r="D41" s="14">
        <v>5</v>
      </c>
      <c r="E41" s="9">
        <f>6800+17000+17000+11483.6+10767</f>
        <v>63050.6</v>
      </c>
      <c r="F41" s="10"/>
      <c r="G41" s="10"/>
      <c r="H41" s="10"/>
      <c r="I41" s="10"/>
    </row>
    <row r="42" spans="1:9" ht="39" thickBot="1" x14ac:dyDescent="0.25">
      <c r="A42" s="7" t="s">
        <v>18</v>
      </c>
      <c r="B42" s="8" t="s">
        <v>19</v>
      </c>
      <c r="C42" s="3">
        <f>4+4+4+4+2</f>
        <v>18</v>
      </c>
      <c r="D42" s="14">
        <v>18</v>
      </c>
      <c r="E42" s="9">
        <f>24320+60800+60800+40994.4+19253.6</f>
        <v>206168</v>
      </c>
      <c r="F42" s="3"/>
      <c r="G42" s="10"/>
      <c r="H42" s="10"/>
      <c r="I42" s="10"/>
    </row>
    <row r="43" spans="1:9" ht="39" thickBot="1" x14ac:dyDescent="0.25">
      <c r="A43" s="7" t="s">
        <v>26</v>
      </c>
      <c r="B43" s="8" t="s">
        <v>19</v>
      </c>
      <c r="C43" s="3">
        <v>22</v>
      </c>
      <c r="D43" s="14">
        <v>22</v>
      </c>
      <c r="E43" s="9">
        <v>310200</v>
      </c>
      <c r="F43" s="3"/>
      <c r="G43" s="10"/>
      <c r="H43" s="10"/>
      <c r="I43" s="10"/>
    </row>
    <row r="44" spans="1:9" ht="26.25" thickBot="1" x14ac:dyDescent="0.25">
      <c r="A44" s="7" t="s">
        <v>28</v>
      </c>
      <c r="B44" s="8" t="s">
        <v>29</v>
      </c>
      <c r="C44" s="3">
        <v>1</v>
      </c>
      <c r="D44" s="14">
        <v>1</v>
      </c>
      <c r="E44" s="9">
        <v>11428.7</v>
      </c>
      <c r="F44" s="3"/>
      <c r="G44" s="10"/>
      <c r="H44" s="10"/>
      <c r="I44" s="10"/>
    </row>
    <row r="45" spans="1:9" ht="26.25" thickBot="1" x14ac:dyDescent="0.25">
      <c r="A45" s="19" t="s">
        <v>30</v>
      </c>
      <c r="B45" s="20" t="s">
        <v>29</v>
      </c>
      <c r="C45" s="64">
        <v>6</v>
      </c>
      <c r="D45" s="64">
        <v>6</v>
      </c>
      <c r="E45" s="69">
        <v>47880</v>
      </c>
      <c r="F45" s="64"/>
      <c r="G45" s="75"/>
      <c r="H45" s="75"/>
      <c r="I45" s="75"/>
    </row>
    <row r="46" spans="1:9" ht="153.75" customHeight="1" thickBot="1" x14ac:dyDescent="0.25">
      <c r="A46" s="18"/>
      <c r="B46" s="18"/>
      <c r="C46" s="31"/>
      <c r="D46" s="31"/>
      <c r="E46" s="38"/>
      <c r="F46" s="31"/>
      <c r="G46" s="34"/>
      <c r="H46" s="34"/>
      <c r="I46" s="34"/>
    </row>
    <row r="47" spans="1:9" ht="18" customHeight="1" thickBot="1" x14ac:dyDescent="0.3">
      <c r="A47" s="134" t="s">
        <v>0</v>
      </c>
      <c r="B47" s="135"/>
      <c r="C47" s="136" t="s">
        <v>66</v>
      </c>
      <c r="D47" s="136"/>
      <c r="E47" s="136"/>
      <c r="F47" s="136"/>
      <c r="G47" s="136"/>
      <c r="H47" s="136"/>
      <c r="I47" s="137"/>
    </row>
    <row r="48" spans="1:9" ht="22.5" customHeight="1" x14ac:dyDescent="0.2">
      <c r="A48" s="138" t="s">
        <v>1</v>
      </c>
      <c r="B48" s="139"/>
      <c r="C48" s="140" t="s">
        <v>2</v>
      </c>
      <c r="D48" s="140"/>
      <c r="E48" s="140"/>
      <c r="F48" s="140"/>
      <c r="G48" s="140"/>
      <c r="H48" s="140"/>
      <c r="I48" s="141"/>
    </row>
    <row r="49" spans="1:9" ht="12.75" customHeight="1" x14ac:dyDescent="0.2">
      <c r="A49" s="101" t="s">
        <v>3</v>
      </c>
      <c r="B49" s="102"/>
      <c r="C49" s="103" t="s">
        <v>72</v>
      </c>
      <c r="D49" s="103"/>
      <c r="E49" s="103"/>
      <c r="F49" s="103"/>
      <c r="G49" s="103"/>
      <c r="H49" s="103"/>
      <c r="I49" s="104"/>
    </row>
    <row r="50" spans="1:9" ht="24.75" customHeight="1" thickBot="1" x14ac:dyDescent="0.25">
      <c r="A50" s="105" t="s">
        <v>4</v>
      </c>
      <c r="B50" s="106"/>
      <c r="C50" s="90" t="s">
        <v>73</v>
      </c>
      <c r="D50" s="90"/>
      <c r="E50" s="90"/>
      <c r="F50" s="90"/>
      <c r="G50" s="90"/>
      <c r="H50" s="90"/>
      <c r="I50" s="91"/>
    </row>
    <row r="51" spans="1:9" ht="6.75" customHeight="1" thickBot="1" x14ac:dyDescent="0.25">
      <c r="A51" s="13"/>
    </row>
    <row r="52" spans="1:9" ht="13.5" thickBot="1" x14ac:dyDescent="0.25">
      <c r="A52" s="92" t="s">
        <v>5</v>
      </c>
      <c r="B52" s="32" t="s">
        <v>6</v>
      </c>
      <c r="C52" s="92" t="s">
        <v>8</v>
      </c>
      <c r="D52" s="92" t="s">
        <v>9</v>
      </c>
      <c r="E52" s="92" t="s">
        <v>10</v>
      </c>
      <c r="F52" s="94" t="s">
        <v>11</v>
      </c>
      <c r="G52" s="95"/>
      <c r="H52" s="96"/>
      <c r="I52" s="92" t="s">
        <v>12</v>
      </c>
    </row>
    <row r="53" spans="1:9" ht="77.25" thickBot="1" x14ac:dyDescent="0.25">
      <c r="A53" s="127"/>
      <c r="B53" s="47" t="s">
        <v>7</v>
      </c>
      <c r="C53" s="127"/>
      <c r="D53" s="127"/>
      <c r="E53" s="127"/>
      <c r="F53" s="47" t="s">
        <v>13</v>
      </c>
      <c r="G53" s="47" t="s">
        <v>14</v>
      </c>
      <c r="H53" s="47" t="s">
        <v>15</v>
      </c>
      <c r="I53" s="127"/>
    </row>
    <row r="54" spans="1:9" ht="13.5" thickBot="1" x14ac:dyDescent="0.25">
      <c r="A54" s="61">
        <v>1</v>
      </c>
      <c r="B54" s="62">
        <v>2</v>
      </c>
      <c r="C54" s="62">
        <v>3</v>
      </c>
      <c r="D54" s="62">
        <v>4</v>
      </c>
      <c r="E54" s="62">
        <v>5</v>
      </c>
      <c r="F54" s="62">
        <v>6</v>
      </c>
      <c r="G54" s="62">
        <v>7</v>
      </c>
      <c r="H54" s="62">
        <v>8</v>
      </c>
      <c r="I54" s="63">
        <v>9</v>
      </c>
    </row>
    <row r="55" spans="1:9" ht="30.75" customHeight="1" thickBot="1" x14ac:dyDescent="0.25">
      <c r="A55" s="54" t="s">
        <v>16</v>
      </c>
      <c r="B55" s="55" t="s">
        <v>19</v>
      </c>
      <c r="C55" s="56">
        <f>1+1+1+1</f>
        <v>4</v>
      </c>
      <c r="D55" s="56">
        <v>4</v>
      </c>
      <c r="E55" s="57">
        <f>8500+17000+17000+8500</f>
        <v>51000</v>
      </c>
      <c r="F55" s="58"/>
      <c r="G55" s="58"/>
      <c r="H55" s="59"/>
      <c r="I55" s="60"/>
    </row>
    <row r="56" spans="1:9" ht="31.5" customHeight="1" thickBot="1" x14ac:dyDescent="0.25">
      <c r="A56" s="7" t="s">
        <v>31</v>
      </c>
      <c r="B56" s="8" t="s">
        <v>19</v>
      </c>
      <c r="C56" s="14">
        <f>4+4+4+4</f>
        <v>16</v>
      </c>
      <c r="D56" s="14">
        <v>16</v>
      </c>
      <c r="E56" s="9">
        <f>22293.32+60800+60800+8106.68</f>
        <v>152000</v>
      </c>
      <c r="F56" s="51"/>
      <c r="G56" s="51"/>
      <c r="H56" s="52"/>
      <c r="I56" s="52"/>
    </row>
    <row r="57" spans="1:9" ht="30" customHeight="1" thickBot="1" x14ac:dyDescent="0.25">
      <c r="A57" s="7" t="s">
        <v>26</v>
      </c>
      <c r="B57" s="8" t="s">
        <v>19</v>
      </c>
      <c r="C57" s="14">
        <f>16+16</f>
        <v>32</v>
      </c>
      <c r="D57" s="14">
        <f>16+16</f>
        <v>32</v>
      </c>
      <c r="E57" s="9">
        <f>225600+45120</f>
        <v>270720</v>
      </c>
      <c r="F57" s="52"/>
      <c r="G57" s="53"/>
      <c r="H57" s="53"/>
      <c r="I57" s="53"/>
    </row>
    <row r="58" spans="1:9" ht="26.25" thickBot="1" x14ac:dyDescent="0.25">
      <c r="A58" s="7" t="s">
        <v>28</v>
      </c>
      <c r="B58" s="8" t="s">
        <v>29</v>
      </c>
      <c r="C58" s="14">
        <v>1</v>
      </c>
      <c r="D58" s="14">
        <v>1</v>
      </c>
      <c r="E58" s="9">
        <v>11360</v>
      </c>
      <c r="F58" s="52"/>
      <c r="G58" s="53"/>
      <c r="H58" s="53"/>
      <c r="I58" s="53"/>
    </row>
    <row r="59" spans="1:9" ht="26.25" thickBot="1" x14ac:dyDescent="0.25">
      <c r="A59" s="7" t="s">
        <v>30</v>
      </c>
      <c r="B59" s="8" t="s">
        <v>29</v>
      </c>
      <c r="C59" s="14">
        <v>4</v>
      </c>
      <c r="D59" s="14">
        <v>4</v>
      </c>
      <c r="E59" s="9">
        <v>36960</v>
      </c>
      <c r="F59" s="52"/>
      <c r="G59" s="53"/>
      <c r="H59" s="53"/>
      <c r="I59" s="53"/>
    </row>
    <row r="60" spans="1:9" ht="195.75" customHeight="1" thickBot="1" x14ac:dyDescent="0.25">
      <c r="A60" s="2"/>
    </row>
    <row r="61" spans="1:9" ht="30" customHeight="1" x14ac:dyDescent="0.25">
      <c r="A61" s="97" t="s">
        <v>0</v>
      </c>
      <c r="B61" s="98"/>
      <c r="C61" s="99" t="s">
        <v>50</v>
      </c>
      <c r="D61" s="99"/>
      <c r="E61" s="99"/>
      <c r="F61" s="99"/>
      <c r="G61" s="99"/>
      <c r="H61" s="99"/>
      <c r="I61" s="100"/>
    </row>
    <row r="62" spans="1:9" ht="15" customHeight="1" x14ac:dyDescent="0.2">
      <c r="A62" s="101" t="s">
        <v>1</v>
      </c>
      <c r="B62" s="102"/>
      <c r="C62" s="103" t="s">
        <v>2</v>
      </c>
      <c r="D62" s="103"/>
      <c r="E62" s="103"/>
      <c r="F62" s="103"/>
      <c r="G62" s="103"/>
      <c r="H62" s="103"/>
      <c r="I62" s="104"/>
    </row>
    <row r="63" spans="1:9" ht="12.75" customHeight="1" x14ac:dyDescent="0.2">
      <c r="A63" s="101" t="s">
        <v>3</v>
      </c>
      <c r="B63" s="102"/>
      <c r="C63" s="103" t="s">
        <v>72</v>
      </c>
      <c r="D63" s="103"/>
      <c r="E63" s="103"/>
      <c r="F63" s="103"/>
      <c r="G63" s="103"/>
      <c r="H63" s="103"/>
      <c r="I63" s="104"/>
    </row>
    <row r="64" spans="1:9" ht="22.5" customHeight="1" thickBot="1" x14ac:dyDescent="0.25">
      <c r="A64" s="105" t="s">
        <v>4</v>
      </c>
      <c r="B64" s="106"/>
      <c r="C64" s="90" t="s">
        <v>73</v>
      </c>
      <c r="D64" s="90"/>
      <c r="E64" s="90"/>
      <c r="F64" s="90"/>
      <c r="G64" s="90"/>
      <c r="H64" s="90"/>
      <c r="I64" s="91"/>
    </row>
    <row r="65" spans="1:9" ht="13.5" thickBot="1" x14ac:dyDescent="0.25">
      <c r="A65" s="13"/>
    </row>
    <row r="66" spans="1:9" ht="13.5" thickBot="1" x14ac:dyDescent="0.25">
      <c r="A66" s="92" t="s">
        <v>5</v>
      </c>
      <c r="B66" s="32" t="s">
        <v>6</v>
      </c>
      <c r="C66" s="92" t="s">
        <v>8</v>
      </c>
      <c r="D66" s="92" t="s">
        <v>9</v>
      </c>
      <c r="E66" s="92" t="s">
        <v>10</v>
      </c>
      <c r="F66" s="94" t="s">
        <v>11</v>
      </c>
      <c r="G66" s="95"/>
      <c r="H66" s="96"/>
      <c r="I66" s="92" t="s">
        <v>12</v>
      </c>
    </row>
    <row r="67" spans="1:9" ht="77.25" thickBot="1" x14ac:dyDescent="0.25">
      <c r="A67" s="93"/>
      <c r="B67" s="5" t="s">
        <v>7</v>
      </c>
      <c r="C67" s="93"/>
      <c r="D67" s="93"/>
      <c r="E67" s="93"/>
      <c r="F67" s="5" t="s">
        <v>13</v>
      </c>
      <c r="G67" s="5" t="s">
        <v>14</v>
      </c>
      <c r="H67" s="5" t="s">
        <v>15</v>
      </c>
      <c r="I67" s="93"/>
    </row>
    <row r="68" spans="1:9" ht="13.5" thickBot="1" x14ac:dyDescent="0.25">
      <c r="A68" s="4">
        <v>1</v>
      </c>
      <c r="B68" s="5">
        <v>2</v>
      </c>
      <c r="C68" s="5">
        <v>3</v>
      </c>
      <c r="D68" s="5">
        <v>4</v>
      </c>
      <c r="E68" s="5">
        <v>5</v>
      </c>
      <c r="F68" s="5">
        <v>6</v>
      </c>
      <c r="G68" s="5">
        <v>7</v>
      </c>
      <c r="H68" s="5">
        <v>8</v>
      </c>
      <c r="I68" s="5">
        <v>9</v>
      </c>
    </row>
    <row r="69" spans="1:9" ht="27" customHeight="1" thickBot="1" x14ac:dyDescent="0.25">
      <c r="A69" s="7" t="s">
        <v>31</v>
      </c>
      <c r="B69" s="8" t="s">
        <v>19</v>
      </c>
      <c r="C69" s="3">
        <v>1</v>
      </c>
      <c r="D69" s="3">
        <v>1</v>
      </c>
      <c r="E69" s="9">
        <v>15239.59</v>
      </c>
      <c r="F69" s="11"/>
      <c r="G69" s="11"/>
      <c r="H69" s="3"/>
      <c r="I69" s="3"/>
    </row>
    <row r="70" spans="1:9" ht="6.75" customHeight="1" thickBot="1" x14ac:dyDescent="0.25">
      <c r="A70" s="18"/>
      <c r="B70" s="18"/>
      <c r="C70" s="31"/>
      <c r="D70" s="31"/>
      <c r="E70" s="31"/>
      <c r="F70" s="30"/>
      <c r="G70" s="30"/>
      <c r="H70" s="31"/>
      <c r="I70" s="31"/>
    </row>
    <row r="71" spans="1:9" ht="18" customHeight="1" x14ac:dyDescent="0.25">
      <c r="A71" s="97" t="s">
        <v>0</v>
      </c>
      <c r="B71" s="98"/>
      <c r="C71" s="99" t="s">
        <v>62</v>
      </c>
      <c r="D71" s="99"/>
      <c r="E71" s="99"/>
      <c r="F71" s="99"/>
      <c r="G71" s="99"/>
      <c r="H71" s="99"/>
      <c r="I71" s="100"/>
    </row>
    <row r="72" spans="1:9" ht="22.5" customHeight="1" x14ac:dyDescent="0.2">
      <c r="A72" s="101" t="s">
        <v>1</v>
      </c>
      <c r="B72" s="102"/>
      <c r="C72" s="103" t="s">
        <v>2</v>
      </c>
      <c r="D72" s="103"/>
      <c r="E72" s="103"/>
      <c r="F72" s="103"/>
      <c r="G72" s="103"/>
      <c r="H72" s="103"/>
      <c r="I72" s="104"/>
    </row>
    <row r="73" spans="1:9" ht="12.75" customHeight="1" x14ac:dyDescent="0.2">
      <c r="A73" s="101" t="s">
        <v>3</v>
      </c>
      <c r="B73" s="102"/>
      <c r="C73" s="103" t="s">
        <v>72</v>
      </c>
      <c r="D73" s="103"/>
      <c r="E73" s="103"/>
      <c r="F73" s="103"/>
      <c r="G73" s="103"/>
      <c r="H73" s="103"/>
      <c r="I73" s="104"/>
    </row>
    <row r="74" spans="1:9" ht="24" customHeight="1" thickBot="1" x14ac:dyDescent="0.25">
      <c r="A74" s="105" t="s">
        <v>4</v>
      </c>
      <c r="B74" s="106"/>
      <c r="C74" s="90" t="s">
        <v>73</v>
      </c>
      <c r="D74" s="90"/>
      <c r="E74" s="90"/>
      <c r="F74" s="90"/>
      <c r="G74" s="90"/>
      <c r="H74" s="90"/>
      <c r="I74" s="91"/>
    </row>
    <row r="75" spans="1:9" ht="13.5" thickBot="1" x14ac:dyDescent="0.25">
      <c r="A75" s="13"/>
    </row>
    <row r="76" spans="1:9" ht="13.5" thickBot="1" x14ac:dyDescent="0.25">
      <c r="A76" s="92" t="s">
        <v>5</v>
      </c>
      <c r="B76" s="32" t="s">
        <v>6</v>
      </c>
      <c r="C76" s="92" t="s">
        <v>8</v>
      </c>
      <c r="D76" s="92" t="s">
        <v>9</v>
      </c>
      <c r="E76" s="92" t="s">
        <v>10</v>
      </c>
      <c r="F76" s="94" t="s">
        <v>11</v>
      </c>
      <c r="G76" s="95"/>
      <c r="H76" s="96"/>
      <c r="I76" s="92" t="s">
        <v>12</v>
      </c>
    </row>
    <row r="77" spans="1:9" ht="77.25" thickBot="1" x14ac:dyDescent="0.25">
      <c r="A77" s="93"/>
      <c r="B77" s="5" t="s">
        <v>7</v>
      </c>
      <c r="C77" s="93"/>
      <c r="D77" s="93"/>
      <c r="E77" s="93"/>
      <c r="F77" s="5" t="s">
        <v>13</v>
      </c>
      <c r="G77" s="5" t="s">
        <v>14</v>
      </c>
      <c r="H77" s="5" t="s">
        <v>15</v>
      </c>
      <c r="I77" s="93"/>
    </row>
    <row r="78" spans="1:9" ht="13.5" thickBot="1" x14ac:dyDescent="0.25">
      <c r="A78" s="45">
        <v>1</v>
      </c>
      <c r="B78" s="5">
        <v>2</v>
      </c>
      <c r="C78" s="5">
        <v>3</v>
      </c>
      <c r="D78" s="5">
        <v>4</v>
      </c>
      <c r="E78" s="5">
        <v>5</v>
      </c>
      <c r="F78" s="5">
        <v>6</v>
      </c>
      <c r="G78" s="5">
        <v>7</v>
      </c>
      <c r="H78" s="5">
        <v>8</v>
      </c>
      <c r="I78" s="5">
        <v>9</v>
      </c>
    </row>
    <row r="79" spans="1:9" ht="28.5" customHeight="1" thickBot="1" x14ac:dyDescent="0.25">
      <c r="A79" s="7" t="s">
        <v>31</v>
      </c>
      <c r="B79" s="8" t="s">
        <v>19</v>
      </c>
      <c r="C79" s="14">
        <f>1+1</f>
        <v>2</v>
      </c>
      <c r="D79" s="14">
        <v>2</v>
      </c>
      <c r="E79" s="9">
        <f>21279.99+21279.99</f>
        <v>42559.98</v>
      </c>
      <c r="F79" s="10" t="s">
        <v>32</v>
      </c>
      <c r="G79" s="10" t="s">
        <v>32</v>
      </c>
      <c r="H79" s="14" t="s">
        <v>32</v>
      </c>
      <c r="I79" s="14" t="s">
        <v>32</v>
      </c>
    </row>
    <row r="80" spans="1:9" ht="26.25" thickBot="1" x14ac:dyDescent="0.25">
      <c r="A80" s="7" t="s">
        <v>26</v>
      </c>
      <c r="B80" s="8" t="s">
        <v>33</v>
      </c>
      <c r="C80" s="14">
        <f>8+8</f>
        <v>16</v>
      </c>
      <c r="D80" s="14">
        <v>16</v>
      </c>
      <c r="E80" s="9">
        <f>108100+108100</f>
        <v>216200</v>
      </c>
      <c r="F80" s="10" t="s">
        <v>32</v>
      </c>
      <c r="G80" s="10" t="s">
        <v>32</v>
      </c>
      <c r="H80" s="14" t="s">
        <v>32</v>
      </c>
      <c r="I80" s="14" t="s">
        <v>32</v>
      </c>
    </row>
    <row r="81" spans="1:9" ht="26.25" thickBot="1" x14ac:dyDescent="0.25">
      <c r="A81" s="7" t="s">
        <v>28</v>
      </c>
      <c r="B81" s="8" t="s">
        <v>29</v>
      </c>
      <c r="C81" s="14">
        <v>1</v>
      </c>
      <c r="D81" s="80">
        <v>1</v>
      </c>
      <c r="E81" s="9">
        <v>19563</v>
      </c>
      <c r="F81" s="10" t="s">
        <v>32</v>
      </c>
      <c r="G81" s="10" t="s">
        <v>32</v>
      </c>
      <c r="H81" s="14" t="s">
        <v>32</v>
      </c>
      <c r="I81" s="14" t="s">
        <v>32</v>
      </c>
    </row>
    <row r="82" spans="1:9" ht="26.25" thickBot="1" x14ac:dyDescent="0.25">
      <c r="A82" s="7" t="s">
        <v>30</v>
      </c>
      <c r="B82" s="8" t="s">
        <v>29</v>
      </c>
      <c r="C82" s="14">
        <v>1</v>
      </c>
      <c r="D82" s="80">
        <v>1</v>
      </c>
      <c r="E82" s="9">
        <v>17357.66</v>
      </c>
      <c r="F82" s="10" t="s">
        <v>32</v>
      </c>
      <c r="G82" s="10" t="s">
        <v>32</v>
      </c>
      <c r="H82" s="14" t="s">
        <v>32</v>
      </c>
      <c r="I82" s="14" t="s">
        <v>32</v>
      </c>
    </row>
    <row r="83" spans="1:9" ht="3.75" customHeight="1" thickBot="1" x14ac:dyDescent="0.25">
      <c r="A83" s="37"/>
      <c r="B83" s="18"/>
      <c r="C83" s="31"/>
      <c r="D83" s="31"/>
      <c r="E83" s="38"/>
      <c r="F83" s="34"/>
      <c r="G83" s="34"/>
      <c r="H83" s="31"/>
      <c r="I83" s="12"/>
    </row>
    <row r="84" spans="1:9" s="26" customFormat="1" ht="22.5" customHeight="1" x14ac:dyDescent="0.25">
      <c r="A84" s="97" t="s">
        <v>0</v>
      </c>
      <c r="B84" s="98"/>
      <c r="C84" s="99" t="s">
        <v>27</v>
      </c>
      <c r="D84" s="99"/>
      <c r="E84" s="99"/>
      <c r="F84" s="99"/>
      <c r="G84" s="99"/>
      <c r="H84" s="99"/>
      <c r="I84" s="100"/>
    </row>
    <row r="85" spans="1:9" s="26" customFormat="1" ht="22.5" customHeight="1" x14ac:dyDescent="0.2">
      <c r="A85" s="101" t="s">
        <v>1</v>
      </c>
      <c r="B85" s="102"/>
      <c r="C85" s="103" t="s">
        <v>2</v>
      </c>
      <c r="D85" s="103"/>
      <c r="E85" s="103"/>
      <c r="F85" s="103"/>
      <c r="G85" s="103"/>
      <c r="H85" s="103"/>
      <c r="I85" s="104"/>
    </row>
    <row r="86" spans="1:9" s="26" customFormat="1" ht="12.75" customHeight="1" x14ac:dyDescent="0.2">
      <c r="A86" s="101" t="s">
        <v>3</v>
      </c>
      <c r="B86" s="102"/>
      <c r="C86" s="103" t="s">
        <v>72</v>
      </c>
      <c r="D86" s="103"/>
      <c r="E86" s="103"/>
      <c r="F86" s="103"/>
      <c r="G86" s="103"/>
      <c r="H86" s="103"/>
      <c r="I86" s="104"/>
    </row>
    <row r="87" spans="1:9" s="26" customFormat="1" ht="27" customHeight="1" thickBot="1" x14ac:dyDescent="0.25">
      <c r="A87" s="105" t="s">
        <v>4</v>
      </c>
      <c r="B87" s="106"/>
      <c r="C87" s="90" t="s">
        <v>74</v>
      </c>
      <c r="D87" s="90"/>
      <c r="E87" s="90"/>
      <c r="F87" s="90"/>
      <c r="G87" s="90"/>
      <c r="H87" s="90"/>
      <c r="I87" s="91"/>
    </row>
    <row r="88" spans="1:9" s="26" customFormat="1" ht="18" customHeight="1" thickBot="1" x14ac:dyDescent="0.3">
      <c r="A88" s="29"/>
      <c r="B88" s="29"/>
      <c r="C88" s="30"/>
      <c r="D88" s="30"/>
      <c r="E88" s="30"/>
      <c r="F88" s="30"/>
      <c r="G88" s="30"/>
      <c r="H88" s="30"/>
      <c r="I88" s="30"/>
    </row>
    <row r="89" spans="1:9" s="26" customFormat="1" x14ac:dyDescent="0.2">
      <c r="A89" s="92" t="s">
        <v>5</v>
      </c>
      <c r="B89" s="33" t="s">
        <v>6</v>
      </c>
      <c r="C89" s="92" t="s">
        <v>8</v>
      </c>
      <c r="D89" s="92" t="s">
        <v>9</v>
      </c>
      <c r="E89" s="92" t="s">
        <v>10</v>
      </c>
      <c r="F89" s="133" t="s">
        <v>11</v>
      </c>
      <c r="G89" s="133"/>
      <c r="H89" s="133"/>
      <c r="I89" s="92" t="s">
        <v>12</v>
      </c>
    </row>
    <row r="90" spans="1:9" ht="77.25" thickBot="1" x14ac:dyDescent="0.25">
      <c r="A90" s="93"/>
      <c r="B90" s="5" t="s">
        <v>7</v>
      </c>
      <c r="C90" s="93"/>
      <c r="D90" s="93"/>
      <c r="E90" s="93"/>
      <c r="F90" s="5" t="s">
        <v>13</v>
      </c>
      <c r="G90" s="5" t="s">
        <v>14</v>
      </c>
      <c r="H90" s="5" t="s">
        <v>15</v>
      </c>
      <c r="I90" s="93"/>
    </row>
    <row r="91" spans="1:9" ht="13.5" thickBot="1" x14ac:dyDescent="0.25">
      <c r="A91" s="4">
        <v>1</v>
      </c>
      <c r="B91" s="5">
        <v>2</v>
      </c>
      <c r="C91" s="5">
        <v>3</v>
      </c>
      <c r="D91" s="5">
        <v>4</v>
      </c>
      <c r="E91" s="5">
        <v>5</v>
      </c>
      <c r="F91" s="5">
        <v>6</v>
      </c>
      <c r="G91" s="5">
        <v>7</v>
      </c>
      <c r="H91" s="5">
        <v>8</v>
      </c>
      <c r="I91" s="5">
        <v>9</v>
      </c>
    </row>
    <row r="92" spans="1:9" ht="39" thickBot="1" x14ac:dyDescent="0.25">
      <c r="A92" s="19" t="s">
        <v>16</v>
      </c>
      <c r="B92" s="20" t="s">
        <v>17</v>
      </c>
      <c r="C92" s="64">
        <f>1+1+1+1</f>
        <v>4</v>
      </c>
      <c r="D92" s="64">
        <v>4</v>
      </c>
      <c r="E92" s="69">
        <f>6800+17000+17000+1700</f>
        <v>42500</v>
      </c>
      <c r="F92" s="65" t="s">
        <v>32</v>
      </c>
      <c r="G92" s="65" t="s">
        <v>32</v>
      </c>
      <c r="H92" s="56" t="s">
        <v>32</v>
      </c>
      <c r="I92" s="67" t="s">
        <v>32</v>
      </c>
    </row>
    <row r="93" spans="1:9" ht="39" thickBot="1" x14ac:dyDescent="0.25">
      <c r="A93" s="19" t="s">
        <v>18</v>
      </c>
      <c r="B93" s="20" t="s">
        <v>19</v>
      </c>
      <c r="C93" s="64">
        <f>3+3+3</f>
        <v>9</v>
      </c>
      <c r="D93" s="64">
        <v>9</v>
      </c>
      <c r="E93" s="69">
        <f>7599.99+45600+38000.01</f>
        <v>91200</v>
      </c>
      <c r="F93" s="65" t="s">
        <v>32</v>
      </c>
      <c r="G93" s="65" t="s">
        <v>32</v>
      </c>
      <c r="H93" s="56" t="s">
        <v>32</v>
      </c>
      <c r="I93" s="67" t="s">
        <v>32</v>
      </c>
    </row>
    <row r="94" spans="1:9" ht="26.25" thickBot="1" x14ac:dyDescent="0.25">
      <c r="A94" s="54" t="s">
        <v>26</v>
      </c>
      <c r="B94" s="55" t="s">
        <v>33</v>
      </c>
      <c r="C94" s="56">
        <v>16</v>
      </c>
      <c r="D94" s="65">
        <v>16</v>
      </c>
      <c r="E94" s="68">
        <v>225600</v>
      </c>
      <c r="F94" s="65" t="s">
        <v>32</v>
      </c>
      <c r="G94" s="65" t="s">
        <v>32</v>
      </c>
      <c r="H94" s="56" t="s">
        <v>32</v>
      </c>
      <c r="I94" s="67" t="s">
        <v>32</v>
      </c>
    </row>
    <row r="95" spans="1:9" ht="26.25" thickBot="1" x14ac:dyDescent="0.25">
      <c r="A95" s="19" t="s">
        <v>28</v>
      </c>
      <c r="B95" s="20" t="s">
        <v>29</v>
      </c>
      <c r="C95" s="64">
        <v>1</v>
      </c>
      <c r="D95" s="65">
        <v>1</v>
      </c>
      <c r="E95" s="66">
        <v>8993.33</v>
      </c>
      <c r="F95" s="65" t="s">
        <v>32</v>
      </c>
      <c r="G95" s="65" t="s">
        <v>32</v>
      </c>
      <c r="H95" s="56" t="s">
        <v>32</v>
      </c>
      <c r="I95" s="67" t="s">
        <v>32</v>
      </c>
    </row>
    <row r="96" spans="1:9" ht="179.25" customHeight="1" thickBot="1" x14ac:dyDescent="0.25">
      <c r="A96" s="18"/>
      <c r="B96" s="18"/>
      <c r="C96" s="31"/>
      <c r="D96" s="31"/>
      <c r="E96" s="38"/>
      <c r="F96" s="31"/>
      <c r="G96" s="34"/>
      <c r="H96" s="34"/>
      <c r="I96" s="34"/>
    </row>
    <row r="97" spans="1:9" ht="30" customHeight="1" thickBot="1" x14ac:dyDescent="0.3">
      <c r="A97" s="134" t="s">
        <v>0</v>
      </c>
      <c r="B97" s="135"/>
      <c r="C97" s="136" t="s">
        <v>53</v>
      </c>
      <c r="D97" s="136"/>
      <c r="E97" s="136"/>
      <c r="F97" s="136"/>
      <c r="G97" s="136"/>
      <c r="H97" s="136"/>
      <c r="I97" s="137"/>
    </row>
    <row r="98" spans="1:9" ht="22.5" customHeight="1" x14ac:dyDescent="0.2">
      <c r="A98" s="138" t="s">
        <v>1</v>
      </c>
      <c r="B98" s="139"/>
      <c r="C98" s="155" t="s">
        <v>2</v>
      </c>
      <c r="D98" s="156"/>
      <c r="E98" s="156"/>
      <c r="F98" s="156"/>
      <c r="G98" s="156"/>
      <c r="H98" s="156"/>
      <c r="I98" s="157"/>
    </row>
    <row r="99" spans="1:9" ht="12.75" customHeight="1" x14ac:dyDescent="0.2">
      <c r="A99" s="101" t="s">
        <v>3</v>
      </c>
      <c r="B99" s="102"/>
      <c r="C99" s="103" t="s">
        <v>72</v>
      </c>
      <c r="D99" s="103"/>
      <c r="E99" s="103"/>
      <c r="F99" s="103"/>
      <c r="G99" s="103"/>
      <c r="H99" s="103"/>
      <c r="I99" s="104"/>
    </row>
    <row r="100" spans="1:9" ht="37.5" customHeight="1" thickBot="1" x14ac:dyDescent="0.25">
      <c r="A100" s="105" t="s">
        <v>4</v>
      </c>
      <c r="B100" s="106"/>
      <c r="C100" s="90" t="s">
        <v>75</v>
      </c>
      <c r="D100" s="90"/>
      <c r="E100" s="90"/>
      <c r="F100" s="90"/>
      <c r="G100" s="90"/>
      <c r="H100" s="90"/>
      <c r="I100" s="91"/>
    </row>
    <row r="101" spans="1:9" ht="13.5" thickBot="1" x14ac:dyDescent="0.25">
      <c r="A101" s="13"/>
    </row>
    <row r="102" spans="1:9" ht="13.5" thickBot="1" x14ac:dyDescent="0.25">
      <c r="A102" s="92" t="s">
        <v>5</v>
      </c>
      <c r="B102" s="32" t="s">
        <v>6</v>
      </c>
      <c r="C102" s="92" t="s">
        <v>8</v>
      </c>
      <c r="D102" s="92" t="s">
        <v>9</v>
      </c>
      <c r="E102" s="92" t="s">
        <v>10</v>
      </c>
      <c r="F102" s="94" t="s">
        <v>11</v>
      </c>
      <c r="G102" s="95"/>
      <c r="H102" s="96"/>
      <c r="I102" s="92" t="s">
        <v>12</v>
      </c>
    </row>
    <row r="103" spans="1:9" ht="77.25" thickBot="1" x14ac:dyDescent="0.25">
      <c r="A103" s="93"/>
      <c r="B103" s="5" t="s">
        <v>7</v>
      </c>
      <c r="C103" s="93"/>
      <c r="D103" s="93"/>
      <c r="E103" s="93"/>
      <c r="F103" s="5" t="s">
        <v>13</v>
      </c>
      <c r="G103" s="5" t="s">
        <v>14</v>
      </c>
      <c r="H103" s="5" t="s">
        <v>15</v>
      </c>
      <c r="I103" s="93"/>
    </row>
    <row r="104" spans="1:9" ht="13.5" thickBot="1" x14ac:dyDescent="0.25">
      <c r="A104" s="4">
        <v>1</v>
      </c>
      <c r="B104" s="5">
        <v>2</v>
      </c>
      <c r="C104" s="5">
        <v>3</v>
      </c>
      <c r="D104" s="5">
        <v>4</v>
      </c>
      <c r="E104" s="5">
        <v>5</v>
      </c>
      <c r="F104" s="5">
        <v>6</v>
      </c>
      <c r="G104" s="5">
        <v>7</v>
      </c>
      <c r="H104" s="5">
        <v>8</v>
      </c>
      <c r="I104" s="5">
        <v>9</v>
      </c>
    </row>
    <row r="105" spans="1:9" ht="39" thickBot="1" x14ac:dyDescent="0.25">
      <c r="A105" s="7" t="s">
        <v>31</v>
      </c>
      <c r="B105" s="8" t="s">
        <v>19</v>
      </c>
      <c r="C105" s="3">
        <f>1+1+1+1+1+1+1+1+1+1+1+1</f>
        <v>12</v>
      </c>
      <c r="D105" s="14">
        <v>12</v>
      </c>
      <c r="E105" s="9">
        <f>16855.87+16855.87+16855.87+16855.87+16855.87+16855.87+16855.87+16855.87+16855.87+16855.87+16855.87+16855.87</f>
        <v>202270.43999999997</v>
      </c>
      <c r="F105" s="10" t="s">
        <v>32</v>
      </c>
      <c r="G105" s="10" t="s">
        <v>32</v>
      </c>
      <c r="H105" s="3" t="s">
        <v>32</v>
      </c>
      <c r="I105" s="3" t="s">
        <v>32</v>
      </c>
    </row>
    <row r="106" spans="1:9" ht="26.25" thickBot="1" x14ac:dyDescent="0.25">
      <c r="A106" s="7" t="s">
        <v>26</v>
      </c>
      <c r="B106" s="8" t="s">
        <v>33</v>
      </c>
      <c r="C106" s="3">
        <f>8+9+8+8+9+8+8+9+8+8+8+8</f>
        <v>99</v>
      </c>
      <c r="D106" s="14">
        <v>99</v>
      </c>
      <c r="E106" s="9">
        <f>97113.75+97113.75+97113.75+97113.75+97113.75+97113.75+97113.75+97113.75+97113.75+97113.75+97113.75+97113.75</f>
        <v>1165365</v>
      </c>
      <c r="F106" s="10" t="s">
        <v>32</v>
      </c>
      <c r="G106" s="10" t="s">
        <v>32</v>
      </c>
      <c r="H106" s="3" t="s">
        <v>32</v>
      </c>
      <c r="I106" s="3" t="s">
        <v>32</v>
      </c>
    </row>
    <row r="107" spans="1:9" ht="39" thickBot="1" x14ac:dyDescent="0.25">
      <c r="A107" s="16" t="s">
        <v>34</v>
      </c>
      <c r="B107" s="17" t="s">
        <v>35</v>
      </c>
      <c r="C107" s="3">
        <f>2+2+2+2+2+2+2+2+2+2+2+2</f>
        <v>24</v>
      </c>
      <c r="D107" s="14">
        <v>24</v>
      </c>
      <c r="E107" s="9">
        <f>9256.8+9256.8+9256.8+9256.8+9256.8+9256.8+9256.8+9256.8+9256.8+9256.8+9256.8+9256.8</f>
        <v>111081.60000000002</v>
      </c>
      <c r="F107" s="10" t="s">
        <v>32</v>
      </c>
      <c r="G107" s="10" t="s">
        <v>32</v>
      </c>
      <c r="H107" s="3" t="s">
        <v>32</v>
      </c>
      <c r="I107" s="3" t="s">
        <v>32</v>
      </c>
    </row>
    <row r="108" spans="1:9" ht="26.25" thickBot="1" x14ac:dyDescent="0.25">
      <c r="A108" s="19" t="s">
        <v>30</v>
      </c>
      <c r="B108" s="20" t="s">
        <v>29</v>
      </c>
      <c r="C108" s="3">
        <f>2+1+2+1+2+1+1+2+1+1+2+1</f>
        <v>17</v>
      </c>
      <c r="D108" s="14">
        <v>17</v>
      </c>
      <c r="E108" s="9">
        <f>4686.64+4686.64+4686.64+4686.64+4686.64+4686.64+4686.64+4686.64+4686.64+4686.64+4686.64+4686.62</f>
        <v>56239.66</v>
      </c>
      <c r="F108" s="10" t="s">
        <v>32</v>
      </c>
      <c r="G108" s="10" t="s">
        <v>32</v>
      </c>
      <c r="H108" s="3" t="s">
        <v>32</v>
      </c>
      <c r="I108" s="27" t="s">
        <v>32</v>
      </c>
    </row>
    <row r="109" spans="1:9" x14ac:dyDescent="0.2">
      <c r="A109" s="18"/>
      <c r="B109" s="18"/>
      <c r="C109" s="31"/>
      <c r="D109" s="31"/>
      <c r="E109" s="38"/>
      <c r="F109" s="34"/>
      <c r="G109" s="34"/>
      <c r="H109" s="31"/>
      <c r="I109" s="31"/>
    </row>
    <row r="110" spans="1:9" x14ac:dyDescent="0.2">
      <c r="A110" s="18"/>
      <c r="B110" s="18"/>
      <c r="C110" s="31"/>
      <c r="D110" s="31"/>
      <c r="E110" s="38"/>
      <c r="F110" s="34"/>
      <c r="G110" s="34"/>
      <c r="H110" s="31"/>
      <c r="I110" s="31"/>
    </row>
    <row r="111" spans="1:9" x14ac:dyDescent="0.2">
      <c r="A111" s="18"/>
      <c r="B111" s="18"/>
      <c r="C111" s="31"/>
      <c r="D111" s="31"/>
      <c r="E111" s="38"/>
      <c r="F111" s="34"/>
      <c r="G111" s="34"/>
      <c r="H111" s="31"/>
      <c r="I111" s="31"/>
    </row>
    <row r="112" spans="1:9" ht="129" customHeight="1" thickBot="1" x14ac:dyDescent="0.25">
      <c r="A112" s="18"/>
      <c r="B112" s="18"/>
      <c r="C112" s="31"/>
      <c r="D112" s="31"/>
      <c r="E112" s="31"/>
      <c r="F112" s="34"/>
      <c r="G112" s="34"/>
      <c r="H112" s="31"/>
      <c r="I112" s="31"/>
    </row>
    <row r="113" spans="1:10" ht="30.75" customHeight="1" x14ac:dyDescent="0.25">
      <c r="A113" s="123" t="s">
        <v>0</v>
      </c>
      <c r="B113" s="124"/>
      <c r="C113" s="112" t="s">
        <v>38</v>
      </c>
      <c r="D113" s="112"/>
      <c r="E113" s="112"/>
      <c r="F113" s="112"/>
      <c r="G113" s="112"/>
      <c r="H113" s="112"/>
      <c r="I113" s="113"/>
    </row>
    <row r="114" spans="1:10" ht="15.75" customHeight="1" x14ac:dyDescent="0.2">
      <c r="A114" s="125" t="s">
        <v>1</v>
      </c>
      <c r="B114" s="126"/>
      <c r="C114" s="116" t="s">
        <v>2</v>
      </c>
      <c r="D114" s="116"/>
      <c r="E114" s="116"/>
      <c r="F114" s="116"/>
      <c r="G114" s="116"/>
      <c r="H114" s="116"/>
      <c r="I114" s="117"/>
    </row>
    <row r="115" spans="1:10" ht="15.75" customHeight="1" x14ac:dyDescent="0.2">
      <c r="A115" s="125" t="s">
        <v>3</v>
      </c>
      <c r="B115" s="126"/>
      <c r="C115" s="103" t="s">
        <v>72</v>
      </c>
      <c r="D115" s="103"/>
      <c r="E115" s="103"/>
      <c r="F115" s="103"/>
      <c r="G115" s="103"/>
      <c r="H115" s="103"/>
      <c r="I115" s="104"/>
    </row>
    <row r="116" spans="1:10" ht="27.75" customHeight="1" thickBot="1" x14ac:dyDescent="0.25">
      <c r="A116" s="118" t="s">
        <v>4</v>
      </c>
      <c r="B116" s="108"/>
      <c r="C116" s="90" t="s">
        <v>75</v>
      </c>
      <c r="D116" s="90"/>
      <c r="E116" s="90"/>
      <c r="F116" s="90"/>
      <c r="G116" s="90"/>
      <c r="H116" s="90"/>
      <c r="I116" s="91"/>
    </row>
    <row r="117" spans="1:10" ht="13.5" thickBot="1" x14ac:dyDescent="0.25">
      <c r="A117" s="2"/>
    </row>
    <row r="118" spans="1:10" ht="13.5" customHeight="1" thickBot="1" x14ac:dyDescent="0.25">
      <c r="A118" s="92" t="s">
        <v>5</v>
      </c>
      <c r="B118" s="32" t="s">
        <v>6</v>
      </c>
      <c r="C118" s="35"/>
      <c r="D118" s="92" t="s">
        <v>9</v>
      </c>
      <c r="E118" s="92" t="s">
        <v>10</v>
      </c>
      <c r="F118" s="94" t="s">
        <v>11</v>
      </c>
      <c r="G118" s="95"/>
      <c r="H118" s="96"/>
      <c r="I118" s="92" t="s">
        <v>12</v>
      </c>
    </row>
    <row r="119" spans="1:10" ht="77.25" thickBot="1" x14ac:dyDescent="0.25">
      <c r="A119" s="93"/>
      <c r="B119" s="5" t="s">
        <v>7</v>
      </c>
      <c r="C119" s="36" t="s">
        <v>8</v>
      </c>
      <c r="D119" s="93"/>
      <c r="E119" s="93"/>
      <c r="F119" s="5" t="s">
        <v>13</v>
      </c>
      <c r="G119" s="5" t="s">
        <v>14</v>
      </c>
      <c r="H119" s="5" t="s">
        <v>15</v>
      </c>
      <c r="I119" s="93"/>
    </row>
    <row r="120" spans="1:10" ht="13.5" thickBot="1" x14ac:dyDescent="0.25">
      <c r="A120" s="4">
        <v>1</v>
      </c>
      <c r="B120" s="5">
        <v>2</v>
      </c>
      <c r="C120" s="24">
        <v>3</v>
      </c>
      <c r="D120" s="5">
        <v>4</v>
      </c>
      <c r="E120" s="5">
        <v>5</v>
      </c>
      <c r="F120" s="5">
        <v>6</v>
      </c>
      <c r="G120" s="5">
        <v>7</v>
      </c>
      <c r="H120" s="5">
        <v>8</v>
      </c>
      <c r="I120" s="5">
        <v>9</v>
      </c>
    </row>
    <row r="121" spans="1:10" ht="62.25" customHeight="1" thickBot="1" x14ac:dyDescent="0.25">
      <c r="A121" s="7" t="s">
        <v>18</v>
      </c>
      <c r="B121" s="15" t="s">
        <v>39</v>
      </c>
      <c r="C121" s="46">
        <f>3+3+3+3+3+3</f>
        <v>18</v>
      </c>
      <c r="D121" s="46">
        <v>18</v>
      </c>
      <c r="E121" s="41">
        <f>25500+25500+25500+25500+25500+25500</f>
        <v>153000</v>
      </c>
      <c r="F121" s="10"/>
      <c r="G121" s="10"/>
      <c r="H121" s="3"/>
      <c r="I121" s="3"/>
    </row>
    <row r="122" spans="1:10" ht="64.5" thickBot="1" x14ac:dyDescent="0.25">
      <c r="A122" s="7" t="s">
        <v>26</v>
      </c>
      <c r="B122" s="15" t="s">
        <v>40</v>
      </c>
      <c r="C122" s="27">
        <f>21+21+19+19+19+19</f>
        <v>118</v>
      </c>
      <c r="D122" s="27">
        <v>118</v>
      </c>
      <c r="E122" s="9">
        <f>249477.8+249477.8+249477.8+249477.8+249477.8+249477.8</f>
        <v>1496866.8</v>
      </c>
      <c r="F122" s="10"/>
      <c r="G122" s="10"/>
      <c r="H122" s="3"/>
      <c r="I122" s="3"/>
    </row>
    <row r="123" spans="1:10" ht="64.5" thickBot="1" x14ac:dyDescent="0.25">
      <c r="A123" s="7" t="s">
        <v>41</v>
      </c>
      <c r="B123" s="15" t="s">
        <v>42</v>
      </c>
      <c r="C123" s="27">
        <f>3+3+3+3+3+3</f>
        <v>18</v>
      </c>
      <c r="D123" s="27">
        <v>18</v>
      </c>
      <c r="E123" s="9">
        <f>15620.88+15620.88+15620.88+15620.88+15620.88+15620.88</f>
        <v>93725.28</v>
      </c>
      <c r="F123" s="10"/>
      <c r="G123" s="10"/>
      <c r="H123" s="3"/>
      <c r="I123" s="27"/>
      <c r="J123" s="26"/>
    </row>
    <row r="124" spans="1:10" x14ac:dyDescent="0.2">
      <c r="A124" s="18"/>
      <c r="B124" s="39"/>
      <c r="C124" s="31"/>
      <c r="D124" s="31"/>
      <c r="E124" s="38"/>
      <c r="F124" s="34"/>
      <c r="G124" s="34"/>
      <c r="H124" s="31"/>
      <c r="I124" s="31"/>
      <c r="J124" s="26"/>
    </row>
    <row r="125" spans="1:10" x14ac:dyDescent="0.2">
      <c r="A125" s="18"/>
      <c r="B125" s="39"/>
      <c r="C125" s="31"/>
      <c r="D125" s="31"/>
      <c r="E125" s="38"/>
      <c r="F125" s="34"/>
      <c r="G125" s="34"/>
      <c r="H125" s="31"/>
      <c r="I125" s="31"/>
      <c r="J125" s="26"/>
    </row>
    <row r="126" spans="1:10" ht="106.5" customHeight="1" thickBot="1" x14ac:dyDescent="0.25">
      <c r="A126" s="18"/>
      <c r="B126" s="39"/>
      <c r="C126" s="40"/>
      <c r="D126" s="31"/>
      <c r="E126" s="31"/>
      <c r="F126" s="34"/>
      <c r="G126" s="34"/>
      <c r="H126" s="31"/>
      <c r="I126" s="31"/>
      <c r="J126" s="26"/>
    </row>
    <row r="127" spans="1:10" ht="22.5" customHeight="1" x14ac:dyDescent="0.25">
      <c r="A127" s="111" t="s">
        <v>0</v>
      </c>
      <c r="B127" s="107"/>
      <c r="C127" s="112" t="s">
        <v>54</v>
      </c>
      <c r="D127" s="112"/>
      <c r="E127" s="112"/>
      <c r="F127" s="112"/>
      <c r="G127" s="112"/>
      <c r="H127" s="112"/>
      <c r="I127" s="113"/>
    </row>
    <row r="128" spans="1:10" ht="15.75" customHeight="1" x14ac:dyDescent="0.2">
      <c r="A128" s="114" t="s">
        <v>1</v>
      </c>
      <c r="B128" s="115"/>
      <c r="C128" s="116" t="s">
        <v>2</v>
      </c>
      <c r="D128" s="116"/>
      <c r="E128" s="116"/>
      <c r="F128" s="116"/>
      <c r="G128" s="116"/>
      <c r="H128" s="116"/>
      <c r="I128" s="117"/>
    </row>
    <row r="129" spans="1:9" ht="15.75" customHeight="1" x14ac:dyDescent="0.2">
      <c r="A129" s="114" t="s">
        <v>3</v>
      </c>
      <c r="B129" s="115"/>
      <c r="C129" s="103" t="s">
        <v>72</v>
      </c>
      <c r="D129" s="103"/>
      <c r="E129" s="103"/>
      <c r="F129" s="103"/>
      <c r="G129" s="103"/>
      <c r="H129" s="103"/>
      <c r="I129" s="104"/>
    </row>
    <row r="130" spans="1:9" ht="26.25" customHeight="1" thickBot="1" x14ac:dyDescent="0.25">
      <c r="A130" s="118" t="s">
        <v>4</v>
      </c>
      <c r="B130" s="108"/>
      <c r="C130" s="90" t="s">
        <v>76</v>
      </c>
      <c r="D130" s="90"/>
      <c r="E130" s="90"/>
      <c r="F130" s="90"/>
      <c r="G130" s="90"/>
      <c r="H130" s="90"/>
      <c r="I130" s="91"/>
    </row>
    <row r="131" spans="1:9" ht="13.5" thickBot="1" x14ac:dyDescent="0.25">
      <c r="A131" s="2"/>
    </row>
    <row r="132" spans="1:9" ht="13.5" thickBot="1" x14ac:dyDescent="0.25">
      <c r="A132" s="92" t="s">
        <v>5</v>
      </c>
      <c r="B132" s="32" t="s">
        <v>6</v>
      </c>
      <c r="C132" s="92" t="s">
        <v>8</v>
      </c>
      <c r="D132" s="92" t="s">
        <v>9</v>
      </c>
      <c r="E132" s="92" t="s">
        <v>10</v>
      </c>
      <c r="F132" s="94" t="s">
        <v>11</v>
      </c>
      <c r="G132" s="95"/>
      <c r="H132" s="96"/>
      <c r="I132" s="92" t="s">
        <v>12</v>
      </c>
    </row>
    <row r="133" spans="1:9" ht="77.25" thickBot="1" x14ac:dyDescent="0.25">
      <c r="A133" s="93"/>
      <c r="B133" s="5" t="s">
        <v>7</v>
      </c>
      <c r="C133" s="93"/>
      <c r="D133" s="93"/>
      <c r="E133" s="93"/>
      <c r="F133" s="5" t="s">
        <v>13</v>
      </c>
      <c r="G133" s="5" t="s">
        <v>14</v>
      </c>
      <c r="H133" s="5" t="s">
        <v>15</v>
      </c>
      <c r="I133" s="93"/>
    </row>
    <row r="134" spans="1:9" ht="13.5" thickBot="1" x14ac:dyDescent="0.25">
      <c r="A134" s="4">
        <v>1</v>
      </c>
      <c r="B134" s="5">
        <v>2</v>
      </c>
      <c r="C134" s="5">
        <v>3</v>
      </c>
      <c r="D134" s="5">
        <v>4</v>
      </c>
      <c r="E134" s="5">
        <v>5</v>
      </c>
      <c r="F134" s="5">
        <v>6</v>
      </c>
      <c r="G134" s="5">
        <v>7</v>
      </c>
      <c r="H134" s="5">
        <v>8</v>
      </c>
      <c r="I134" s="5">
        <v>9</v>
      </c>
    </row>
    <row r="135" spans="1:9" ht="26.25" thickBot="1" x14ac:dyDescent="0.25">
      <c r="A135" s="7" t="s">
        <v>26</v>
      </c>
      <c r="B135" s="8" t="s">
        <v>36</v>
      </c>
      <c r="C135" s="3">
        <f>4+2+2</f>
        <v>8</v>
      </c>
      <c r="D135" s="3">
        <v>8</v>
      </c>
      <c r="E135" s="9">
        <f>16025.12+8012.56+8012.56</f>
        <v>32050.240000000002</v>
      </c>
      <c r="F135" s="10"/>
      <c r="G135" s="10"/>
      <c r="H135" s="3"/>
      <c r="I135" s="3"/>
    </row>
    <row r="136" spans="1:9" ht="13.5" thickBot="1" x14ac:dyDescent="0.25">
      <c r="A136" s="18"/>
      <c r="B136" s="18"/>
      <c r="C136" s="31"/>
      <c r="D136" s="31"/>
      <c r="E136" s="38"/>
      <c r="F136" s="34"/>
      <c r="G136" s="34"/>
      <c r="H136" s="31"/>
      <c r="I136" s="31"/>
    </row>
    <row r="137" spans="1:9" ht="30.75" customHeight="1" x14ac:dyDescent="0.25">
      <c r="A137" s="123" t="s">
        <v>0</v>
      </c>
      <c r="B137" s="124"/>
      <c r="C137" s="112" t="s">
        <v>37</v>
      </c>
      <c r="D137" s="112"/>
      <c r="E137" s="112"/>
      <c r="F137" s="112"/>
      <c r="G137" s="112"/>
      <c r="H137" s="112"/>
      <c r="I137" s="113"/>
    </row>
    <row r="138" spans="1:9" ht="15.75" customHeight="1" x14ac:dyDescent="0.2">
      <c r="A138" s="125" t="s">
        <v>1</v>
      </c>
      <c r="B138" s="126"/>
      <c r="C138" s="116" t="s">
        <v>2</v>
      </c>
      <c r="D138" s="116"/>
      <c r="E138" s="116"/>
      <c r="F138" s="116"/>
      <c r="G138" s="116"/>
      <c r="H138" s="116"/>
      <c r="I138" s="117"/>
    </row>
    <row r="139" spans="1:9" ht="15.75" customHeight="1" x14ac:dyDescent="0.2">
      <c r="A139" s="125" t="s">
        <v>3</v>
      </c>
      <c r="B139" s="126"/>
      <c r="C139" s="103" t="s">
        <v>72</v>
      </c>
      <c r="D139" s="103"/>
      <c r="E139" s="103"/>
      <c r="F139" s="103"/>
      <c r="G139" s="103"/>
      <c r="H139" s="103"/>
      <c r="I139" s="104"/>
    </row>
    <row r="140" spans="1:9" ht="27.75" customHeight="1" thickBot="1" x14ac:dyDescent="0.25">
      <c r="A140" s="118" t="s">
        <v>4</v>
      </c>
      <c r="B140" s="108"/>
      <c r="C140" s="90" t="s">
        <v>76</v>
      </c>
      <c r="D140" s="90"/>
      <c r="E140" s="90"/>
      <c r="F140" s="90"/>
      <c r="G140" s="90"/>
      <c r="H140" s="90"/>
      <c r="I140" s="91"/>
    </row>
    <row r="141" spans="1:9" ht="13.5" thickBot="1" x14ac:dyDescent="0.25">
      <c r="A141" s="2"/>
    </row>
    <row r="142" spans="1:9" ht="13.5" thickBot="1" x14ac:dyDescent="0.25">
      <c r="A142" s="92" t="s">
        <v>5</v>
      </c>
      <c r="B142" s="32" t="s">
        <v>6</v>
      </c>
      <c r="C142" s="92" t="s">
        <v>8</v>
      </c>
      <c r="D142" s="92" t="s">
        <v>9</v>
      </c>
      <c r="E142" s="92" t="s">
        <v>10</v>
      </c>
      <c r="F142" s="94" t="s">
        <v>11</v>
      </c>
      <c r="G142" s="95"/>
      <c r="H142" s="96"/>
      <c r="I142" s="92" t="s">
        <v>12</v>
      </c>
    </row>
    <row r="143" spans="1:9" ht="77.25" thickBot="1" x14ac:dyDescent="0.25">
      <c r="A143" s="93"/>
      <c r="B143" s="5" t="s">
        <v>7</v>
      </c>
      <c r="C143" s="93"/>
      <c r="D143" s="93"/>
      <c r="E143" s="93"/>
      <c r="F143" s="5" t="s">
        <v>13</v>
      </c>
      <c r="G143" s="5" t="s">
        <v>14</v>
      </c>
      <c r="H143" s="5" t="s">
        <v>15</v>
      </c>
      <c r="I143" s="93"/>
    </row>
    <row r="144" spans="1:9" ht="13.5" thickBot="1" x14ac:dyDescent="0.25">
      <c r="A144" s="4">
        <v>1</v>
      </c>
      <c r="B144" s="5">
        <v>2</v>
      </c>
      <c r="C144" s="5">
        <v>3</v>
      </c>
      <c r="D144" s="5">
        <v>4</v>
      </c>
      <c r="E144" s="5">
        <v>5</v>
      </c>
      <c r="F144" s="5">
        <v>6</v>
      </c>
      <c r="G144" s="5">
        <v>7</v>
      </c>
      <c r="H144" s="5">
        <v>8</v>
      </c>
      <c r="I144" s="5">
        <v>9</v>
      </c>
    </row>
    <row r="145" spans="1:10" ht="26.25" thickBot="1" x14ac:dyDescent="0.25">
      <c r="A145" s="7" t="s">
        <v>26</v>
      </c>
      <c r="B145" s="8" t="s">
        <v>36</v>
      </c>
      <c r="C145" s="3">
        <f>6+6+6+6</f>
        <v>24</v>
      </c>
      <c r="D145" s="3">
        <v>24</v>
      </c>
      <c r="E145" s="9">
        <f>7553.7+6774.35+7373.85+6774.35</f>
        <v>28476.25</v>
      </c>
      <c r="F145" s="10"/>
      <c r="G145" s="10"/>
      <c r="H145" s="3"/>
      <c r="I145" s="3"/>
    </row>
    <row r="146" spans="1:10" ht="59.25" customHeight="1" thickBot="1" x14ac:dyDescent="0.25">
      <c r="A146" s="18"/>
      <c r="B146" s="18"/>
      <c r="C146" s="31"/>
      <c r="D146" s="31"/>
      <c r="E146" s="38"/>
      <c r="F146" s="34"/>
      <c r="G146" s="34"/>
      <c r="H146" s="31"/>
      <c r="I146" s="31"/>
    </row>
    <row r="147" spans="1:10" ht="30.75" customHeight="1" x14ac:dyDescent="0.25">
      <c r="A147" s="123" t="s">
        <v>0</v>
      </c>
      <c r="B147" s="124"/>
      <c r="C147" s="112" t="s">
        <v>55</v>
      </c>
      <c r="D147" s="112"/>
      <c r="E147" s="112"/>
      <c r="F147" s="112"/>
      <c r="G147" s="112"/>
      <c r="H147" s="112"/>
      <c r="I147" s="113"/>
    </row>
    <row r="148" spans="1:10" ht="15.75" customHeight="1" x14ac:dyDescent="0.2">
      <c r="A148" s="125" t="s">
        <v>1</v>
      </c>
      <c r="B148" s="126"/>
      <c r="C148" s="116" t="s">
        <v>2</v>
      </c>
      <c r="D148" s="116"/>
      <c r="E148" s="116"/>
      <c r="F148" s="116"/>
      <c r="G148" s="116"/>
      <c r="H148" s="116"/>
      <c r="I148" s="117"/>
    </row>
    <row r="149" spans="1:10" ht="15.75" customHeight="1" x14ac:dyDescent="0.2">
      <c r="A149" s="125" t="s">
        <v>3</v>
      </c>
      <c r="B149" s="126"/>
      <c r="C149" s="103" t="s">
        <v>72</v>
      </c>
      <c r="D149" s="103"/>
      <c r="E149" s="103"/>
      <c r="F149" s="103"/>
      <c r="G149" s="103"/>
      <c r="H149" s="103"/>
      <c r="I149" s="104"/>
    </row>
    <row r="150" spans="1:10" ht="36" customHeight="1" thickBot="1" x14ac:dyDescent="0.25">
      <c r="A150" s="118" t="s">
        <v>4</v>
      </c>
      <c r="B150" s="108"/>
      <c r="C150" s="90" t="s">
        <v>76</v>
      </c>
      <c r="D150" s="90"/>
      <c r="E150" s="90"/>
      <c r="F150" s="90"/>
      <c r="G150" s="90"/>
      <c r="H150" s="90"/>
      <c r="I150" s="91"/>
    </row>
    <row r="151" spans="1:10" ht="13.5" thickBot="1" x14ac:dyDescent="0.25">
      <c r="A151" s="2"/>
    </row>
    <row r="152" spans="1:10" ht="13.5" thickBot="1" x14ac:dyDescent="0.25">
      <c r="A152" s="92" t="s">
        <v>5</v>
      </c>
      <c r="B152" s="32" t="s">
        <v>6</v>
      </c>
      <c r="C152" s="92" t="s">
        <v>8</v>
      </c>
      <c r="D152" s="92" t="s">
        <v>9</v>
      </c>
      <c r="E152" s="92" t="s">
        <v>10</v>
      </c>
      <c r="F152" s="94" t="s">
        <v>11</v>
      </c>
      <c r="G152" s="95"/>
      <c r="H152" s="96"/>
      <c r="I152" s="92" t="s">
        <v>12</v>
      </c>
    </row>
    <row r="153" spans="1:10" ht="77.25" thickBot="1" x14ac:dyDescent="0.25">
      <c r="A153" s="127"/>
      <c r="B153" s="47" t="s">
        <v>7</v>
      </c>
      <c r="C153" s="127"/>
      <c r="D153" s="127"/>
      <c r="E153" s="127"/>
      <c r="F153" s="47" t="s">
        <v>13</v>
      </c>
      <c r="G153" s="47" t="s">
        <v>14</v>
      </c>
      <c r="H153" s="47" t="s">
        <v>15</v>
      </c>
      <c r="I153" s="127"/>
    </row>
    <row r="154" spans="1:10" ht="13.5" thickBot="1" x14ac:dyDescent="0.25">
      <c r="A154" s="61">
        <v>1</v>
      </c>
      <c r="B154" s="62">
        <v>2</v>
      </c>
      <c r="C154" s="62">
        <v>3</v>
      </c>
      <c r="D154" s="62">
        <v>4</v>
      </c>
      <c r="E154" s="62">
        <v>5</v>
      </c>
      <c r="F154" s="62">
        <v>6</v>
      </c>
      <c r="G154" s="62">
        <v>7</v>
      </c>
      <c r="H154" s="62">
        <v>8</v>
      </c>
      <c r="I154" s="63">
        <v>9</v>
      </c>
    </row>
    <row r="155" spans="1:10" ht="26.25" thickBot="1" x14ac:dyDescent="0.25">
      <c r="A155" s="54" t="s">
        <v>26</v>
      </c>
      <c r="B155" s="55" t="s">
        <v>36</v>
      </c>
      <c r="C155" s="56">
        <v>7</v>
      </c>
      <c r="D155" s="56">
        <v>7</v>
      </c>
      <c r="E155" s="57">
        <v>23997.9</v>
      </c>
      <c r="F155" s="65"/>
      <c r="G155" s="65"/>
      <c r="H155" s="56"/>
      <c r="I155" s="67"/>
    </row>
    <row r="156" spans="1:10" ht="13.5" thickBot="1" x14ac:dyDescent="0.25">
      <c r="A156" s="149"/>
      <c r="B156" s="149"/>
      <c r="C156" s="149"/>
      <c r="D156" s="151"/>
      <c r="E156" s="151"/>
      <c r="F156" s="151"/>
      <c r="G156" s="151"/>
      <c r="H156" s="151"/>
      <c r="I156" s="151"/>
      <c r="J156" s="151"/>
    </row>
    <row r="157" spans="1:10" ht="30.75" customHeight="1" x14ac:dyDescent="0.25">
      <c r="A157" s="111" t="s">
        <v>0</v>
      </c>
      <c r="B157" s="107"/>
      <c r="C157" s="112" t="s">
        <v>56</v>
      </c>
      <c r="D157" s="112"/>
      <c r="E157" s="112"/>
      <c r="F157" s="112"/>
      <c r="G157" s="112"/>
      <c r="H157" s="112"/>
      <c r="I157" s="113"/>
    </row>
    <row r="158" spans="1:10" ht="15.75" customHeight="1" x14ac:dyDescent="0.2">
      <c r="A158" s="114" t="s">
        <v>1</v>
      </c>
      <c r="B158" s="115"/>
      <c r="C158" s="116" t="s">
        <v>2</v>
      </c>
      <c r="D158" s="116"/>
      <c r="E158" s="116"/>
      <c r="F158" s="116"/>
      <c r="G158" s="116"/>
      <c r="H158" s="116"/>
      <c r="I158" s="117"/>
    </row>
    <row r="159" spans="1:10" ht="15.75" customHeight="1" x14ac:dyDescent="0.2">
      <c r="A159" s="114" t="s">
        <v>3</v>
      </c>
      <c r="B159" s="115"/>
      <c r="C159" s="103" t="s">
        <v>72</v>
      </c>
      <c r="D159" s="103"/>
      <c r="E159" s="103"/>
      <c r="F159" s="103"/>
      <c r="G159" s="103"/>
      <c r="H159" s="103"/>
      <c r="I159" s="104"/>
    </row>
    <row r="160" spans="1:10" ht="35.25" customHeight="1" thickBot="1" x14ac:dyDescent="0.25">
      <c r="A160" s="118" t="s">
        <v>4</v>
      </c>
      <c r="B160" s="108"/>
      <c r="C160" s="90" t="s">
        <v>77</v>
      </c>
      <c r="D160" s="90"/>
      <c r="E160" s="90"/>
      <c r="F160" s="90"/>
      <c r="G160" s="90"/>
      <c r="H160" s="90"/>
      <c r="I160" s="91"/>
    </row>
    <row r="161" spans="1:9" ht="13.5" thickBot="1" x14ac:dyDescent="0.25">
      <c r="A161" s="2"/>
    </row>
    <row r="162" spans="1:9" ht="13.5" thickBot="1" x14ac:dyDescent="0.25">
      <c r="A162" s="92" t="s">
        <v>5</v>
      </c>
      <c r="B162" s="32" t="s">
        <v>6</v>
      </c>
      <c r="C162" s="92" t="s">
        <v>8</v>
      </c>
      <c r="D162" s="92" t="s">
        <v>9</v>
      </c>
      <c r="E162" s="92" t="s">
        <v>10</v>
      </c>
      <c r="F162" s="94" t="s">
        <v>11</v>
      </c>
      <c r="G162" s="95"/>
      <c r="H162" s="96"/>
      <c r="I162" s="92" t="s">
        <v>12</v>
      </c>
    </row>
    <row r="163" spans="1:9" ht="77.25" thickBot="1" x14ac:dyDescent="0.25">
      <c r="A163" s="93"/>
      <c r="B163" s="48" t="s">
        <v>7</v>
      </c>
      <c r="C163" s="93"/>
      <c r="D163" s="93"/>
      <c r="E163" s="93"/>
      <c r="F163" s="5" t="s">
        <v>13</v>
      </c>
      <c r="G163" s="5" t="s">
        <v>14</v>
      </c>
      <c r="H163" s="5" t="s">
        <v>15</v>
      </c>
      <c r="I163" s="93"/>
    </row>
    <row r="164" spans="1:9" ht="13.5" thickBot="1" x14ac:dyDescent="0.25">
      <c r="A164" s="4">
        <v>1</v>
      </c>
      <c r="B164" s="5">
        <v>2</v>
      </c>
      <c r="C164" s="5">
        <v>3</v>
      </c>
      <c r="D164" s="5">
        <v>4</v>
      </c>
      <c r="E164" s="5">
        <v>5</v>
      </c>
      <c r="F164" s="5">
        <v>6</v>
      </c>
      <c r="G164" s="5">
        <v>7</v>
      </c>
      <c r="H164" s="5">
        <v>8</v>
      </c>
      <c r="I164" s="5">
        <v>9</v>
      </c>
    </row>
    <row r="165" spans="1:9" ht="26.25" thickBot="1" x14ac:dyDescent="0.25">
      <c r="A165" s="7" t="s">
        <v>30</v>
      </c>
      <c r="B165" s="8" t="s">
        <v>29</v>
      </c>
      <c r="C165" s="42">
        <f>1+1</f>
        <v>2</v>
      </c>
      <c r="D165" s="43">
        <v>2</v>
      </c>
      <c r="E165" s="43">
        <f>10417.22+6629.12</f>
        <v>17046.34</v>
      </c>
      <c r="F165" s="44">
        <v>1</v>
      </c>
      <c r="G165" s="10"/>
      <c r="H165" s="3"/>
      <c r="I165" s="3"/>
    </row>
    <row r="166" spans="1:9" ht="13.5" thickBot="1" x14ac:dyDescent="0.25">
      <c r="A166" s="37"/>
      <c r="B166" s="18"/>
      <c r="C166" s="31"/>
      <c r="D166" s="31"/>
      <c r="E166" s="31"/>
      <c r="F166" s="34"/>
      <c r="G166" s="34"/>
      <c r="H166" s="31"/>
      <c r="I166" s="12"/>
    </row>
    <row r="167" spans="1:9" ht="47.25" customHeight="1" x14ac:dyDescent="0.25">
      <c r="A167" s="111" t="s">
        <v>0</v>
      </c>
      <c r="B167" s="107"/>
      <c r="C167" s="112" t="s">
        <v>57</v>
      </c>
      <c r="D167" s="112"/>
      <c r="E167" s="112"/>
      <c r="F167" s="112"/>
      <c r="G167" s="112"/>
      <c r="H167" s="112"/>
      <c r="I167" s="113"/>
    </row>
    <row r="168" spans="1:9" ht="15.75" customHeight="1" x14ac:dyDescent="0.2">
      <c r="A168" s="114" t="s">
        <v>1</v>
      </c>
      <c r="B168" s="115"/>
      <c r="C168" s="116" t="s">
        <v>2</v>
      </c>
      <c r="D168" s="116"/>
      <c r="E168" s="116"/>
      <c r="F168" s="116"/>
      <c r="G168" s="116"/>
      <c r="H168" s="116"/>
      <c r="I168" s="117"/>
    </row>
    <row r="169" spans="1:9" ht="15.75" customHeight="1" x14ac:dyDescent="0.2">
      <c r="A169" s="114" t="s">
        <v>3</v>
      </c>
      <c r="B169" s="115"/>
      <c r="C169" s="103" t="s">
        <v>72</v>
      </c>
      <c r="D169" s="103"/>
      <c r="E169" s="103"/>
      <c r="F169" s="103"/>
      <c r="G169" s="103"/>
      <c r="H169" s="103"/>
      <c r="I169" s="104"/>
    </row>
    <row r="170" spans="1:9" ht="26.25" customHeight="1" thickBot="1" x14ac:dyDescent="0.25">
      <c r="A170" s="118" t="s">
        <v>4</v>
      </c>
      <c r="B170" s="108"/>
      <c r="C170" s="90" t="s">
        <v>78</v>
      </c>
      <c r="D170" s="90"/>
      <c r="E170" s="90"/>
      <c r="F170" s="90"/>
      <c r="G170" s="90"/>
      <c r="H170" s="90"/>
      <c r="I170" s="91"/>
    </row>
    <row r="171" spans="1:9" ht="13.5" thickBot="1" x14ac:dyDescent="0.25">
      <c r="A171" s="2"/>
    </row>
    <row r="172" spans="1:9" x14ac:dyDescent="0.2">
      <c r="A172" s="111" t="s">
        <v>5</v>
      </c>
      <c r="B172" s="78" t="s">
        <v>6</v>
      </c>
      <c r="C172" s="131" t="s">
        <v>8</v>
      </c>
      <c r="D172" s="107" t="s">
        <v>9</v>
      </c>
      <c r="E172" s="107" t="s">
        <v>10</v>
      </c>
      <c r="F172" s="107" t="s">
        <v>11</v>
      </c>
      <c r="G172" s="107"/>
      <c r="H172" s="107"/>
      <c r="I172" s="121" t="s">
        <v>12</v>
      </c>
    </row>
    <row r="173" spans="1:9" ht="77.25" thickBot="1" x14ac:dyDescent="0.25">
      <c r="A173" s="118"/>
      <c r="B173" s="79" t="s">
        <v>7</v>
      </c>
      <c r="C173" s="132"/>
      <c r="D173" s="108"/>
      <c r="E173" s="108"/>
      <c r="F173" s="50" t="s">
        <v>13</v>
      </c>
      <c r="G173" s="50" t="s">
        <v>14</v>
      </c>
      <c r="H173" s="50" t="s">
        <v>15</v>
      </c>
      <c r="I173" s="122"/>
    </row>
    <row r="174" spans="1:9" ht="13.5" thickBot="1" x14ac:dyDescent="0.25">
      <c r="A174" s="61">
        <v>1</v>
      </c>
      <c r="B174" s="62">
        <v>2</v>
      </c>
      <c r="C174" s="62">
        <v>3</v>
      </c>
      <c r="D174" s="62">
        <v>4</v>
      </c>
      <c r="E174" s="62">
        <v>5</v>
      </c>
      <c r="F174" s="62">
        <v>6</v>
      </c>
      <c r="G174" s="62">
        <v>7</v>
      </c>
      <c r="H174" s="62">
        <v>8</v>
      </c>
      <c r="I174" s="63">
        <v>9</v>
      </c>
    </row>
    <row r="175" spans="1:9" ht="41.25" customHeight="1" thickBot="1" x14ac:dyDescent="0.25">
      <c r="A175" s="54" t="s">
        <v>18</v>
      </c>
      <c r="B175" s="77" t="s">
        <v>19</v>
      </c>
      <c r="C175" s="76">
        <f>1+1</f>
        <v>2</v>
      </c>
      <c r="D175" s="71">
        <v>2</v>
      </c>
      <c r="E175" s="57">
        <f>17000+13600</f>
        <v>30600</v>
      </c>
      <c r="F175" s="56"/>
      <c r="G175" s="65"/>
      <c r="H175" s="65"/>
      <c r="I175" s="72"/>
    </row>
    <row r="176" spans="1:9" ht="40.5" customHeight="1" thickBot="1" x14ac:dyDescent="0.25">
      <c r="A176" s="7" t="s">
        <v>20</v>
      </c>
      <c r="B176" s="8" t="s">
        <v>19</v>
      </c>
      <c r="C176" s="21">
        <f>1+1</f>
        <v>2</v>
      </c>
      <c r="D176" s="21">
        <v>2</v>
      </c>
      <c r="E176" s="9">
        <f>18000+18000</f>
        <v>36000</v>
      </c>
      <c r="F176" s="14"/>
      <c r="G176" s="10"/>
      <c r="H176" s="10"/>
      <c r="I176" s="10"/>
    </row>
    <row r="177" spans="1:9" ht="26.25" thickBot="1" x14ac:dyDescent="0.25">
      <c r="A177" s="7" t="s">
        <v>26</v>
      </c>
      <c r="B177" s="8" t="s">
        <v>36</v>
      </c>
      <c r="C177" s="14">
        <f>8+8</f>
        <v>16</v>
      </c>
      <c r="D177" s="14">
        <v>16</v>
      </c>
      <c r="E177" s="9">
        <f>111780+111780</f>
        <v>223560</v>
      </c>
      <c r="F177" s="10"/>
      <c r="G177" s="10"/>
      <c r="H177" s="14"/>
      <c r="I177" s="14"/>
    </row>
    <row r="178" spans="1:9" ht="26.25" thickBot="1" x14ac:dyDescent="0.25">
      <c r="A178" s="7" t="s">
        <v>28</v>
      </c>
      <c r="B178" s="8" t="s">
        <v>48</v>
      </c>
      <c r="C178" s="14">
        <f>1+1</f>
        <v>2</v>
      </c>
      <c r="D178" s="14">
        <v>2</v>
      </c>
      <c r="E178" s="9">
        <f>5695.2+5695.2</f>
        <v>11390.4</v>
      </c>
      <c r="F178" s="10"/>
      <c r="G178" s="10"/>
      <c r="H178" s="14"/>
      <c r="I178" s="14"/>
    </row>
    <row r="179" spans="1:9" ht="177" customHeight="1" thickBot="1" x14ac:dyDescent="0.25">
      <c r="A179" s="18"/>
      <c r="B179" s="18"/>
      <c r="C179" s="31"/>
      <c r="D179" s="31"/>
      <c r="E179" s="38"/>
      <c r="F179" s="34"/>
      <c r="G179" s="34"/>
      <c r="H179" s="31"/>
      <c r="I179" s="31"/>
    </row>
    <row r="180" spans="1:9" ht="18" customHeight="1" x14ac:dyDescent="0.25">
      <c r="A180" s="111" t="s">
        <v>0</v>
      </c>
      <c r="B180" s="107"/>
      <c r="C180" s="112" t="s">
        <v>58</v>
      </c>
      <c r="D180" s="112"/>
      <c r="E180" s="112"/>
      <c r="F180" s="112"/>
      <c r="G180" s="112"/>
      <c r="H180" s="112"/>
      <c r="I180" s="113"/>
    </row>
    <row r="181" spans="1:9" ht="15.75" customHeight="1" x14ac:dyDescent="0.2">
      <c r="A181" s="114" t="s">
        <v>1</v>
      </c>
      <c r="B181" s="115"/>
      <c r="C181" s="116" t="s">
        <v>2</v>
      </c>
      <c r="D181" s="116"/>
      <c r="E181" s="116"/>
      <c r="F181" s="116"/>
      <c r="G181" s="116"/>
      <c r="H181" s="116"/>
      <c r="I181" s="117"/>
    </row>
    <row r="182" spans="1:9" ht="15.75" customHeight="1" x14ac:dyDescent="0.2">
      <c r="A182" s="114" t="s">
        <v>3</v>
      </c>
      <c r="B182" s="115"/>
      <c r="C182" s="103" t="s">
        <v>72</v>
      </c>
      <c r="D182" s="103"/>
      <c r="E182" s="103"/>
      <c r="F182" s="103"/>
      <c r="G182" s="103"/>
      <c r="H182" s="103"/>
      <c r="I182" s="104"/>
    </row>
    <row r="183" spans="1:9" ht="26.25" customHeight="1" thickBot="1" x14ac:dyDescent="0.25">
      <c r="A183" s="118" t="s">
        <v>4</v>
      </c>
      <c r="B183" s="108"/>
      <c r="C183" s="90" t="s">
        <v>79</v>
      </c>
      <c r="D183" s="90"/>
      <c r="E183" s="90"/>
      <c r="F183" s="90"/>
      <c r="G183" s="90"/>
      <c r="H183" s="90"/>
      <c r="I183" s="91"/>
    </row>
    <row r="184" spans="1:9" ht="13.5" thickBot="1" x14ac:dyDescent="0.25">
      <c r="A184" s="2"/>
    </row>
    <row r="185" spans="1:9" ht="13.5" thickBot="1" x14ac:dyDescent="0.25">
      <c r="A185" s="92" t="s">
        <v>5</v>
      </c>
      <c r="B185" s="32" t="s">
        <v>6</v>
      </c>
      <c r="C185" s="92" t="s">
        <v>8</v>
      </c>
      <c r="D185" s="92" t="s">
        <v>9</v>
      </c>
      <c r="E185" s="92" t="s">
        <v>10</v>
      </c>
      <c r="F185" s="94" t="s">
        <v>11</v>
      </c>
      <c r="G185" s="95"/>
      <c r="H185" s="96"/>
      <c r="I185" s="92" t="s">
        <v>12</v>
      </c>
    </row>
    <row r="186" spans="1:9" ht="77.25" customHeight="1" thickBot="1" x14ac:dyDescent="0.25">
      <c r="A186" s="93"/>
      <c r="B186" s="5" t="s">
        <v>7</v>
      </c>
      <c r="C186" s="93"/>
      <c r="D186" s="93"/>
      <c r="E186" s="93"/>
      <c r="F186" s="5" t="s">
        <v>13</v>
      </c>
      <c r="G186" s="5" t="s">
        <v>14</v>
      </c>
      <c r="H186" s="5" t="s">
        <v>15</v>
      </c>
      <c r="I186" s="93"/>
    </row>
    <row r="187" spans="1:9" ht="13.5" thickBot="1" x14ac:dyDescent="0.25">
      <c r="A187" s="70">
        <v>1</v>
      </c>
      <c r="B187" s="49">
        <v>2</v>
      </c>
      <c r="C187" s="49">
        <v>3</v>
      </c>
      <c r="D187" s="49">
        <v>4</v>
      </c>
      <c r="E187" s="49">
        <v>5</v>
      </c>
      <c r="F187" s="49">
        <v>6</v>
      </c>
      <c r="G187" s="49">
        <v>7</v>
      </c>
      <c r="H187" s="49">
        <v>8</v>
      </c>
      <c r="I187" s="49">
        <v>9</v>
      </c>
    </row>
    <row r="188" spans="1:9" ht="77.25" thickBot="1" x14ac:dyDescent="0.25">
      <c r="A188" s="54" t="s">
        <v>16</v>
      </c>
      <c r="B188" s="55" t="s">
        <v>59</v>
      </c>
      <c r="C188" s="56">
        <f>1+1+1+1+1+1+1+1+1+1+1+1</f>
        <v>12</v>
      </c>
      <c r="D188" s="56">
        <v>12</v>
      </c>
      <c r="E188" s="57">
        <f>8233.33+19000+19000+12666.67+19000+19000+19000+19000+19000+19000+10766.67</f>
        <v>183666.67</v>
      </c>
      <c r="F188" s="65"/>
      <c r="G188" s="65"/>
      <c r="H188" s="56">
        <v>1</v>
      </c>
      <c r="I188" s="67" t="s">
        <v>63</v>
      </c>
    </row>
    <row r="189" spans="1:9" ht="103.5" customHeight="1" thickBot="1" x14ac:dyDescent="0.25">
      <c r="A189" s="54" t="s">
        <v>20</v>
      </c>
      <c r="B189" s="55" t="s">
        <v>60</v>
      </c>
      <c r="C189" s="71">
        <f>1+1+1+1+1+1+1+1+1+1</f>
        <v>10</v>
      </c>
      <c r="D189" s="71">
        <v>10</v>
      </c>
      <c r="E189" s="57">
        <f>9600+18000+12000+18000+18000+18000+18000+18000+18000+9600</f>
        <v>157200</v>
      </c>
      <c r="F189" s="56"/>
      <c r="G189" s="65"/>
      <c r="H189" s="65"/>
      <c r="I189" s="72"/>
    </row>
    <row r="190" spans="1:9" ht="69.75" customHeight="1" thickBot="1" x14ac:dyDescent="0.25">
      <c r="A190" s="54" t="s">
        <v>18</v>
      </c>
      <c r="B190" s="73" t="s">
        <v>61</v>
      </c>
      <c r="C190" s="71">
        <f>2+2+2+2+2+2+2+2+2+2</f>
        <v>20</v>
      </c>
      <c r="D190" s="71">
        <v>20</v>
      </c>
      <c r="E190" s="57">
        <f>18133.34+34000+22666.66+34000+34000+34000+34000+34000+34000+18133.34</f>
        <v>296933.34000000003</v>
      </c>
      <c r="F190" s="56"/>
      <c r="G190" s="65"/>
      <c r="H190" s="65"/>
      <c r="I190" s="72"/>
    </row>
    <row r="191" spans="1:9" ht="80.25" customHeight="1" thickBot="1" x14ac:dyDescent="0.25">
      <c r="A191" s="18"/>
      <c r="B191" s="39"/>
      <c r="C191" s="82"/>
      <c r="D191" s="82"/>
      <c r="E191" s="38"/>
      <c r="F191" s="31"/>
      <c r="G191" s="34"/>
      <c r="H191" s="34"/>
      <c r="I191" s="34"/>
    </row>
    <row r="192" spans="1:9" ht="39.75" customHeight="1" x14ac:dyDescent="0.25">
      <c r="A192" s="111" t="s">
        <v>0</v>
      </c>
      <c r="B192" s="107"/>
      <c r="C192" s="112" t="s">
        <v>67</v>
      </c>
      <c r="D192" s="112"/>
      <c r="E192" s="112"/>
      <c r="F192" s="112"/>
      <c r="G192" s="112"/>
      <c r="H192" s="112"/>
      <c r="I192" s="113"/>
    </row>
    <row r="193" spans="1:10" ht="15.75" customHeight="1" x14ac:dyDescent="0.2">
      <c r="A193" s="114" t="s">
        <v>1</v>
      </c>
      <c r="B193" s="115"/>
      <c r="C193" s="116" t="s">
        <v>2</v>
      </c>
      <c r="D193" s="116"/>
      <c r="E193" s="116"/>
      <c r="F193" s="116"/>
      <c r="G193" s="116"/>
      <c r="H193" s="116"/>
      <c r="I193" s="117"/>
    </row>
    <row r="194" spans="1:10" ht="15.75" customHeight="1" x14ac:dyDescent="0.2">
      <c r="A194" s="114" t="s">
        <v>3</v>
      </c>
      <c r="B194" s="115"/>
      <c r="C194" s="103" t="s">
        <v>72</v>
      </c>
      <c r="D194" s="103"/>
      <c r="E194" s="103"/>
      <c r="F194" s="103"/>
      <c r="G194" s="103"/>
      <c r="H194" s="103"/>
      <c r="I194" s="104"/>
    </row>
    <row r="195" spans="1:10" ht="26.25" customHeight="1" thickBot="1" x14ac:dyDescent="0.25">
      <c r="A195" s="118" t="s">
        <v>4</v>
      </c>
      <c r="B195" s="108"/>
      <c r="C195" s="90" t="s">
        <v>80</v>
      </c>
      <c r="D195" s="90"/>
      <c r="E195" s="90"/>
      <c r="F195" s="90"/>
      <c r="G195" s="90"/>
      <c r="H195" s="90"/>
      <c r="I195" s="91"/>
    </row>
    <row r="196" spans="1:10" ht="13.5" thickBot="1" x14ac:dyDescent="0.25">
      <c r="A196" s="2"/>
    </row>
    <row r="197" spans="1:10" ht="13.5" thickBot="1" x14ac:dyDescent="0.25">
      <c r="A197" s="92" t="s">
        <v>5</v>
      </c>
      <c r="B197" s="32" t="s">
        <v>6</v>
      </c>
      <c r="C197" s="92" t="s">
        <v>8</v>
      </c>
      <c r="D197" s="92" t="s">
        <v>9</v>
      </c>
      <c r="E197" s="92" t="s">
        <v>10</v>
      </c>
      <c r="F197" s="94" t="s">
        <v>11</v>
      </c>
      <c r="G197" s="95"/>
      <c r="H197" s="96"/>
      <c r="I197" s="92" t="s">
        <v>12</v>
      </c>
    </row>
    <row r="198" spans="1:10" ht="77.25" customHeight="1" thickBot="1" x14ac:dyDescent="0.25">
      <c r="A198" s="93"/>
      <c r="B198" s="5" t="s">
        <v>7</v>
      </c>
      <c r="C198" s="93"/>
      <c r="D198" s="93"/>
      <c r="E198" s="93"/>
      <c r="F198" s="5" t="s">
        <v>13</v>
      </c>
      <c r="G198" s="5" t="s">
        <v>14</v>
      </c>
      <c r="H198" s="5" t="s">
        <v>15</v>
      </c>
      <c r="I198" s="93"/>
    </row>
    <row r="199" spans="1:10" ht="13.5" thickBot="1" x14ac:dyDescent="0.25">
      <c r="A199" s="70">
        <v>1</v>
      </c>
      <c r="B199" s="81">
        <v>2</v>
      </c>
      <c r="C199" s="81">
        <v>3</v>
      </c>
      <c r="D199" s="81">
        <v>4</v>
      </c>
      <c r="E199" s="81">
        <v>5</v>
      </c>
      <c r="F199" s="81">
        <v>6</v>
      </c>
      <c r="G199" s="81">
        <v>7</v>
      </c>
      <c r="H199" s="81">
        <v>8</v>
      </c>
      <c r="I199" s="81">
        <v>9</v>
      </c>
    </row>
    <row r="200" spans="1:10" ht="135.75" customHeight="1" thickBot="1" x14ac:dyDescent="0.25">
      <c r="A200" s="54" t="s">
        <v>18</v>
      </c>
      <c r="B200" s="73" t="s">
        <v>68</v>
      </c>
      <c r="C200" s="71">
        <f>1+1</f>
        <v>2</v>
      </c>
      <c r="D200" s="71">
        <v>2</v>
      </c>
      <c r="E200" s="57">
        <f>18468+18366.67</f>
        <v>36834.67</v>
      </c>
      <c r="F200" s="56"/>
      <c r="G200" s="65"/>
      <c r="H200" s="65"/>
      <c r="I200" s="72"/>
    </row>
    <row r="201" spans="1:10" ht="28.5" customHeight="1" x14ac:dyDescent="0.2">
      <c r="A201" s="150" t="s">
        <v>64</v>
      </c>
      <c r="B201" s="150"/>
      <c r="C201" s="150"/>
      <c r="D201" s="150" t="s">
        <v>65</v>
      </c>
      <c r="E201" s="150"/>
      <c r="F201" s="150"/>
      <c r="G201" s="150"/>
      <c r="H201" s="150"/>
      <c r="I201" s="150"/>
      <c r="J201" s="150"/>
    </row>
    <row r="202" spans="1:10" x14ac:dyDescent="0.2">
      <c r="A202" s="119"/>
      <c r="B202" s="119"/>
      <c r="C202" s="119"/>
      <c r="D202" s="120" t="s">
        <v>43</v>
      </c>
      <c r="E202" s="120"/>
      <c r="F202" s="120"/>
      <c r="G202" s="120"/>
      <c r="H202" s="120"/>
      <c r="I202" s="120"/>
      <c r="J202" s="120"/>
    </row>
    <row r="203" spans="1:10" x14ac:dyDescent="0.2">
      <c r="A203" s="22" t="s">
        <v>44</v>
      </c>
      <c r="B203" s="22"/>
      <c r="C203" s="22"/>
    </row>
    <row r="204" spans="1:10" ht="15" x14ac:dyDescent="0.25">
      <c r="A204" s="128" t="s">
        <v>45</v>
      </c>
      <c r="B204" s="128"/>
      <c r="C204" s="109" t="s">
        <v>49</v>
      </c>
      <c r="D204" s="110"/>
      <c r="E204" s="110"/>
      <c r="F204" s="110"/>
      <c r="G204" s="110"/>
      <c r="H204" s="110"/>
      <c r="I204" s="110"/>
    </row>
    <row r="205" spans="1:10" s="23" customFormat="1" ht="16.5" customHeight="1" x14ac:dyDescent="0.25">
      <c r="A205" s="129"/>
      <c r="B205" s="130"/>
      <c r="C205" s="130"/>
      <c r="D205" s="130"/>
      <c r="E205" s="130"/>
      <c r="F205" s="130"/>
      <c r="G205" s="130"/>
      <c r="H205" s="130"/>
      <c r="I205" s="130"/>
    </row>
    <row r="206" spans="1:10" ht="15.75" customHeight="1" x14ac:dyDescent="0.2">
      <c r="A206" s="25"/>
    </row>
    <row r="207" spans="1:10" x14ac:dyDescent="0.2">
      <c r="A207" s="2"/>
    </row>
  </sheetData>
  <mergeCells count="234">
    <mergeCell ref="A84:B84"/>
    <mergeCell ref="C84:I84"/>
    <mergeCell ref="A85:B85"/>
    <mergeCell ref="C85:I85"/>
    <mergeCell ref="A86:B86"/>
    <mergeCell ref="C86:I86"/>
    <mergeCell ref="I89:I90"/>
    <mergeCell ref="A87:B87"/>
    <mergeCell ref="C87:I87"/>
    <mergeCell ref="A89:A90"/>
    <mergeCell ref="C89:C90"/>
    <mergeCell ref="D89:D90"/>
    <mergeCell ref="E89:E90"/>
    <mergeCell ref="A100:B100"/>
    <mergeCell ref="C100:I100"/>
    <mergeCell ref="A97:B97"/>
    <mergeCell ref="C97:I97"/>
    <mergeCell ref="A98:B98"/>
    <mergeCell ref="C98:I98"/>
    <mergeCell ref="A99:B99"/>
    <mergeCell ref="C99:I99"/>
    <mergeCell ref="A23:A24"/>
    <mergeCell ref="C23:C24"/>
    <mergeCell ref="D23:D24"/>
    <mergeCell ref="E23:E24"/>
    <mergeCell ref="F23:H23"/>
    <mergeCell ref="I23:I24"/>
    <mergeCell ref="A36:B36"/>
    <mergeCell ref="C36:I36"/>
    <mergeCell ref="A37:B37"/>
    <mergeCell ref="C37:I37"/>
    <mergeCell ref="A34:B34"/>
    <mergeCell ref="C34:I34"/>
    <mergeCell ref="A35:B35"/>
    <mergeCell ref="C35:I35"/>
    <mergeCell ref="A38:A39"/>
    <mergeCell ref="C38:C39"/>
    <mergeCell ref="F38:H38"/>
    <mergeCell ref="I38:I39"/>
    <mergeCell ref="A4:B4"/>
    <mergeCell ref="A5:B5"/>
    <mergeCell ref="A7:A8"/>
    <mergeCell ref="C7:C8"/>
    <mergeCell ref="D7:D8"/>
    <mergeCell ref="E7:E8"/>
    <mergeCell ref="F7:H7"/>
    <mergeCell ref="I7:I8"/>
    <mergeCell ref="A21:B21"/>
    <mergeCell ref="C21:I21"/>
    <mergeCell ref="B7:B8"/>
    <mergeCell ref="A1:I1"/>
    <mergeCell ref="C2:I2"/>
    <mergeCell ref="C3:I3"/>
    <mergeCell ref="A156:C156"/>
    <mergeCell ref="A201:C201"/>
    <mergeCell ref="D156:J156"/>
    <mergeCell ref="D201:J201"/>
    <mergeCell ref="A118:A119"/>
    <mergeCell ref="D118:D119"/>
    <mergeCell ref="E118:E119"/>
    <mergeCell ref="F118:H118"/>
    <mergeCell ref="I118:I119"/>
    <mergeCell ref="A18:B18"/>
    <mergeCell ref="C18:I18"/>
    <mergeCell ref="A19:B19"/>
    <mergeCell ref="C19:I19"/>
    <mergeCell ref="A20:B20"/>
    <mergeCell ref="C20:I20"/>
    <mergeCell ref="C4:I4"/>
    <mergeCell ref="C5:I5"/>
    <mergeCell ref="A2:B2"/>
    <mergeCell ref="A3:B3"/>
    <mergeCell ref="D38:D39"/>
    <mergeCell ref="E38:E39"/>
    <mergeCell ref="I66:I67"/>
    <mergeCell ref="A47:B47"/>
    <mergeCell ref="C47:I47"/>
    <mergeCell ref="A48:B48"/>
    <mergeCell ref="C48:I48"/>
    <mergeCell ref="A49:B49"/>
    <mergeCell ref="C49:I49"/>
    <mergeCell ref="A50:B50"/>
    <mergeCell ref="C50:I50"/>
    <mergeCell ref="A52:A53"/>
    <mergeCell ref="C52:C53"/>
    <mergeCell ref="D52:D53"/>
    <mergeCell ref="E52:E53"/>
    <mergeCell ref="F52:H52"/>
    <mergeCell ref="I52:I53"/>
    <mergeCell ref="A64:B64"/>
    <mergeCell ref="C64:I64"/>
    <mergeCell ref="C172:C173"/>
    <mergeCell ref="F162:H162"/>
    <mergeCell ref="I162:I163"/>
    <mergeCell ref="A61:B61"/>
    <mergeCell ref="C61:I61"/>
    <mergeCell ref="A62:B62"/>
    <mergeCell ref="C62:I62"/>
    <mergeCell ref="A63:B63"/>
    <mergeCell ref="C63:I63"/>
    <mergeCell ref="C127:I127"/>
    <mergeCell ref="C128:I128"/>
    <mergeCell ref="C129:I129"/>
    <mergeCell ref="F89:H89"/>
    <mergeCell ref="A102:A103"/>
    <mergeCell ref="C102:C103"/>
    <mergeCell ref="D102:D103"/>
    <mergeCell ref="E102:E103"/>
    <mergeCell ref="F102:H102"/>
    <mergeCell ref="I102:I103"/>
    <mergeCell ref="A66:A67"/>
    <mergeCell ref="C66:C67"/>
    <mergeCell ref="D66:D67"/>
    <mergeCell ref="E66:E67"/>
    <mergeCell ref="F66:H66"/>
    <mergeCell ref="C113:I113"/>
    <mergeCell ref="A114:B114"/>
    <mergeCell ref="C114:I114"/>
    <mergeCell ref="A113:B113"/>
    <mergeCell ref="A204:B204"/>
    <mergeCell ref="A205:I205"/>
    <mergeCell ref="C137:I137"/>
    <mergeCell ref="C138:I138"/>
    <mergeCell ref="C139:I139"/>
    <mergeCell ref="C140:I140"/>
    <mergeCell ref="A137:B137"/>
    <mergeCell ref="A138:B138"/>
    <mergeCell ref="A139:B139"/>
    <mergeCell ref="A140:B140"/>
    <mergeCell ref="C157:I157"/>
    <mergeCell ref="A157:B157"/>
    <mergeCell ref="A162:A163"/>
    <mergeCell ref="C162:C163"/>
    <mergeCell ref="D162:D163"/>
    <mergeCell ref="E162:E163"/>
    <mergeCell ref="A168:B168"/>
    <mergeCell ref="C168:I168"/>
    <mergeCell ref="A169:B169"/>
    <mergeCell ref="C169:I169"/>
    <mergeCell ref="C130:I130"/>
    <mergeCell ref="A127:B127"/>
    <mergeCell ref="A128:B128"/>
    <mergeCell ref="A129:B129"/>
    <mergeCell ref="A130:B130"/>
    <mergeCell ref="A167:B167"/>
    <mergeCell ref="C167:I167"/>
    <mergeCell ref="A115:B115"/>
    <mergeCell ref="C115:I115"/>
    <mergeCell ref="A116:B116"/>
    <mergeCell ref="C116:I116"/>
    <mergeCell ref="A142:A143"/>
    <mergeCell ref="C142:C143"/>
    <mergeCell ref="D142:D143"/>
    <mergeCell ref="E142:E143"/>
    <mergeCell ref="F142:H142"/>
    <mergeCell ref="I142:I143"/>
    <mergeCell ref="A132:A133"/>
    <mergeCell ref="C132:C133"/>
    <mergeCell ref="D132:D133"/>
    <mergeCell ref="E132:E133"/>
    <mergeCell ref="F132:H132"/>
    <mergeCell ref="I132:I133"/>
    <mergeCell ref="I172:I173"/>
    <mergeCell ref="A147:B147"/>
    <mergeCell ref="C147:I147"/>
    <mergeCell ref="A148:B148"/>
    <mergeCell ref="C148:I148"/>
    <mergeCell ref="A149:B149"/>
    <mergeCell ref="C149:I149"/>
    <mergeCell ref="A150:B150"/>
    <mergeCell ref="C150:I150"/>
    <mergeCell ref="A152:A153"/>
    <mergeCell ref="C152:C153"/>
    <mergeCell ref="D152:D153"/>
    <mergeCell ref="E152:E153"/>
    <mergeCell ref="F152:H152"/>
    <mergeCell ref="I152:I153"/>
    <mergeCell ref="C158:I158"/>
    <mergeCell ref="C159:I159"/>
    <mergeCell ref="C160:I160"/>
    <mergeCell ref="A158:B158"/>
    <mergeCell ref="A159:B159"/>
    <mergeCell ref="A160:B160"/>
    <mergeCell ref="A170:B170"/>
    <mergeCell ref="C170:I170"/>
    <mergeCell ref="A172:A173"/>
    <mergeCell ref="C204:I204"/>
    <mergeCell ref="A180:B180"/>
    <mergeCell ref="C180:I180"/>
    <mergeCell ref="A181:B181"/>
    <mergeCell ref="C181:I181"/>
    <mergeCell ref="A182:B182"/>
    <mergeCell ref="C182:I182"/>
    <mergeCell ref="A183:B183"/>
    <mergeCell ref="C183:I183"/>
    <mergeCell ref="A185:A186"/>
    <mergeCell ref="C185:C186"/>
    <mergeCell ref="D185:D186"/>
    <mergeCell ref="E185:E186"/>
    <mergeCell ref="F185:H185"/>
    <mergeCell ref="I185:I186"/>
    <mergeCell ref="A202:C202"/>
    <mergeCell ref="D202:J202"/>
    <mergeCell ref="A192:B192"/>
    <mergeCell ref="C192:I192"/>
    <mergeCell ref="A193:B193"/>
    <mergeCell ref="C193:I193"/>
    <mergeCell ref="A194:B194"/>
    <mergeCell ref="C194:I194"/>
    <mergeCell ref="A195:B195"/>
    <mergeCell ref="C195:I195"/>
    <mergeCell ref="A197:A198"/>
    <mergeCell ref="C197:C198"/>
    <mergeCell ref="D197:D198"/>
    <mergeCell ref="E197:E198"/>
    <mergeCell ref="F197:H197"/>
    <mergeCell ref="I197:I198"/>
    <mergeCell ref="A71:B71"/>
    <mergeCell ref="C71:I71"/>
    <mergeCell ref="A72:B72"/>
    <mergeCell ref="C72:I72"/>
    <mergeCell ref="A73:B73"/>
    <mergeCell ref="C73:I73"/>
    <mergeCell ref="A74:B74"/>
    <mergeCell ref="C74:I74"/>
    <mergeCell ref="A76:A77"/>
    <mergeCell ref="C76:C77"/>
    <mergeCell ref="D76:D77"/>
    <mergeCell ref="E76:E77"/>
    <mergeCell ref="F76:H76"/>
    <mergeCell ref="I76:I77"/>
    <mergeCell ref="D172:D173"/>
    <mergeCell ref="E172:E173"/>
    <mergeCell ref="F172:H172"/>
  </mergeCells>
  <hyperlinks>
    <hyperlink ref="A1" location="_edn1" display="_edn1"/>
    <hyperlink ref="A203" location="_ednref1" display="_ednref1"/>
    <hyperlink ref="C204" r:id="rId1"/>
  </hyperlinks>
  <pageMargins left="0.19" right="0.22" top="0.74803149606299213" bottom="0.3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h9s7/zboC3iPfeCmaRHHd7jXZ5c=</DigestValue>
    </Reference>
    <Reference URI="#idOfficeObject" Type="http://www.w3.org/2000/09/xmldsig#Object">
      <DigestMethod Algorithm="http://www.w3.org/2000/09/xmldsig#sha1"/>
      <DigestValue>m+7Am+FnCQvstHrHpkkAEKClTBc=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6whtuFkCv1MIQnep0TwfsJX1iS0=</DigestValue>
    </Reference>
  </SignedInfo>
  <SignatureValue>t1XIEx7CegNcMAH4VkNhMDSHJvVmngablvxqllTp6X1Mr6TPhkMT/F7ptQWaU9uESEF+s6BiKVhX
DZe0iC3abSIG2E4tNblF8meK1JubpMy5OjsXiv0F3OueN8QkSIDcseSszBxCFKpy4R/7sRFpO6rf
Ait1gVP3eP9p92D3cxg=</SignatureValue>
  <KeyInfo>
    <X509Data>
      <X509Certificate>MIICPjCCAaegAwIBAgIQJSuU1mNeP6dEiav+qbjZ0jANBgkqhkiG9w0BAQUFADAlMSMwIQYDVQQD
HhoEFAQwBDIESwQ0BD4EMgQwACAEEwAuBBAALjAeFw0xOTEyMzExNTAwMDBaFw0yNTEyMzExNTAw
MDBaMCUxIzAhBgNVBAMeGgQUBDAEMgRLBDQEPgQyBDAAIAQTAC4EEAAuMIGfMA0GCSqGSIb3DQEB
AQUAA4GNADCBiQKBgQDdW9CxuQjdiDgIQbXg9UMkh501z2duMFhovAXB0hgwJlUvAo9pW6oqAGjr
cOVloiUSiOqLUvFOsF35geNqBRSGM0El4uXBXfBGZRMEYjwO7NMk7qssKgeRTytl+MXpMRTS54Mo
LaF88S3fz8qsq0HkA31gF6Wh7zvLTTEyINqWtQIDAQABo28wbTATBgNVHSUEDDAKBggrBgEFBQcD
AzBWBgNVHQEETzBNgBDL6ZZE03ZEviCd2ayBI0gLoScwJTEjMCEGA1UEAx4aBBQEMAQyBEsENAQ+
BDIEMAAgBBMALgQQAC6CECUrlNZjXj+nRImr/qm42dIwDQYJKoZIhvcNAQEFBQADgYEAhKqJByle
IVTEQK9xCHCFZD4VxHp10xLXlHRoFFmqRNE7EapLvq7sa4mICoP2//phbo6mCvL4xQQZyr3r61t3
w4PMVEV7Jj20BKqVHPTKK5E8HGCPIN3kddyZ8JSmrRQIY3DoCowFBNBjzDhbZA4HemVLgqWXkGqf
EfXvKfKD+PQ=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l8lZURejW/f4R4RLm3DI4y1Yngw=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v2PM/9dVZyfgihF+bJq2ANA/m7Y=</DigestValue>
      </Reference>
      <Reference URI="/xl/worksheets/sheet1.xml?ContentType=application/vnd.openxmlformats-officedocument.spreadsheetml.worksheet+xml">
        <DigestMethod Algorithm="http://www.w3.org/2000/09/xmldsig#sha1"/>
        <DigestValue>JThSqUqFGSWmmHZquQQGSigBvcM=</DigestValue>
      </Reference>
      <Reference URI="/xl/calcChain.xml?ContentType=application/vnd.openxmlformats-officedocument.spreadsheetml.calcChain+xml">
        <DigestMethod Algorithm="http://www.w3.org/2000/09/xmldsig#sha1"/>
        <DigestValue>xgipqzGiqfWnxjlZV1jFjSiTp+U=</DigestValue>
      </Reference>
      <Reference URI="/xl/worksheets/sheet3.xml?ContentType=application/vnd.openxmlformats-officedocument.spreadsheetml.worksheet+xml">
        <DigestMethod Algorithm="http://www.w3.org/2000/09/xmldsig#sha1"/>
        <DigestValue>vywP9eLF9mX/7Z4Tq1pJ621wSLY=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pEL9STdjg0BcYaZACFh4LTT485w=</DigestValue>
      </Reference>
      <Reference URI="/xl/worksheets/sheet2.xml?ContentType=application/vnd.openxmlformats-officedocument.spreadsheetml.worksheet+xml">
        <DigestMethod Algorithm="http://www.w3.org/2000/09/xmldsig#sha1"/>
        <DigestValue>vywP9eLF9mX/7Z4Tq1pJ621wSLY=</DigestValue>
      </Reference>
      <Reference URI="/xl/workbook.xml?ContentType=application/vnd.openxmlformats-officedocument.spreadsheetml.sheet.main+xml">
        <DigestMethod Algorithm="http://www.w3.org/2000/09/xmldsig#sha1"/>
        <DigestValue>qjbzAroehOdCzIMBQwqvd8c/kQ4=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pEL9STdjg0BcYaZACFh4LTT485w=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sharedStrings.xml?ContentType=application/vnd.openxmlformats-officedocument.spreadsheetml.sharedStrings+xml">
        <DigestMethod Algorithm="http://www.w3.org/2000/09/xmldsig#sha1"/>
        <DigestValue>eRwgONQl3CHcHoTBArVsXEb34hs=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CzFSYUbGpKWbD227icepdzDORIo=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2021-02-02T08:42:33Z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2021-02-02T08:42:33Z</xd:SigningTime>
          <xd:SigningCertificate>
            <xd:Cert>
              <xd:CertDigest>
                <DigestMethod Algorithm="http://www.w3.org/2000/09/xmldsig#sha1"/>
                <DigestValue>wY8oE9A4qR0zAg9uhd6SDIaV8Tk=</DigestValue>
              </xd:CertDigest>
              <xd:IssuerSerial>
                <X509IssuerName>CN=Давыдова Г.А.</X509IssuerName>
                <X509SerialNumber>49407723391159958979248947404090169810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2021-02-02T08:42:32Z</dcterms:modified>
  <cp:contentStatus/>
</cp:coreProperties>
</file>